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artments\MRAC\MARKETING\WEBSITE\Tuition Fees\"/>
    </mc:Choice>
  </mc:AlternateContent>
  <xr:revisionPtr revIDLastSave="0" documentId="13_ncr:1_{529F8D1C-36FF-4EC8-984C-906AF57191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ster" sheetId="2" r:id="rId1"/>
    <sheet name="Full time" sheetId="6" state="hidden" r:id="rId2"/>
    <sheet name="PT" sheetId="7" state="hidden" r:id="rId3"/>
    <sheet name="other" sheetId="8" state="hidden" r:id="rId4"/>
    <sheet name="Header" sheetId="5" state="hidden" r:id="rId5"/>
    <sheet name="Overseas" sheetId="4" state="hidden" r:id="rId6"/>
  </sheets>
  <definedNames>
    <definedName name="_xlnm.Print_Area" localSheetId="1">'Full time'!$A$1:$Y$53</definedName>
    <definedName name="_xlnm.Print_Area" localSheetId="3">other!$A$1:$Y$86</definedName>
    <definedName name="_xlnm.Print_Area" localSheetId="2">PT!$A$1:$Y$86</definedName>
    <definedName name="_xlnm.Print_Titles" localSheetId="1">'Full time'!$2:$2</definedName>
    <definedName name="_xlnm.Print_Titles" localSheetId="2">PT!$2:$2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7" l="1"/>
  <c r="L3" i="7"/>
  <c r="M3" i="7" s="1"/>
  <c r="N3" i="7" s="1"/>
  <c r="O3" i="7" s="1"/>
  <c r="W3" i="7"/>
  <c r="X3" i="7" s="1"/>
  <c r="Y3" i="7" s="1"/>
  <c r="J4" i="7"/>
  <c r="L4" i="7" s="1"/>
  <c r="M4" i="7" s="1"/>
  <c r="N4" i="7" s="1"/>
  <c r="O4" i="7" s="1"/>
  <c r="W4" i="7"/>
  <c r="X4" i="7" s="1"/>
  <c r="Y4" i="7" s="1"/>
  <c r="J5" i="7"/>
  <c r="L5" i="7" s="1"/>
  <c r="M5" i="7" s="1"/>
  <c r="N5" i="7" s="1"/>
  <c r="P5" i="7"/>
  <c r="Q5" i="7" s="1"/>
  <c r="R5" i="7"/>
  <c r="S5" i="7" s="1"/>
  <c r="T5" i="7" s="1"/>
  <c r="W5" i="7"/>
  <c r="Y5" i="7"/>
  <c r="J6" i="7"/>
  <c r="L6" i="7" s="1"/>
  <c r="M6" i="7" s="1"/>
  <c r="N6" i="7" s="1"/>
  <c r="O6" i="7" s="1"/>
  <c r="W6" i="7"/>
  <c r="X6" i="7" s="1"/>
  <c r="Y6" i="7" s="1"/>
  <c r="J7" i="7"/>
  <c r="L7" i="7"/>
  <c r="M7" i="7" s="1"/>
  <c r="O7" i="7"/>
  <c r="P7" i="7" s="1"/>
  <c r="R7" i="7"/>
  <c r="T7" i="7"/>
  <c r="W7" i="7"/>
  <c r="Y7" i="7"/>
  <c r="J8" i="7"/>
  <c r="L8" i="7" s="1"/>
  <c r="M8" i="7" s="1"/>
  <c r="N8" i="7" s="1"/>
  <c r="O8" i="7" s="1"/>
  <c r="W8" i="7"/>
  <c r="X8" i="7"/>
  <c r="Y8" i="7" s="1"/>
  <c r="J9" i="7"/>
  <c r="L9" i="7" s="1"/>
  <c r="M9" i="7"/>
  <c r="N9" i="7" s="1"/>
  <c r="O9" i="7" s="1"/>
  <c r="W9" i="7"/>
  <c r="Y9" i="7"/>
  <c r="J10" i="7"/>
  <c r="L10" i="7" s="1"/>
  <c r="M10" i="7" s="1"/>
  <c r="O10" i="7"/>
  <c r="P10" i="7" s="1"/>
  <c r="W10" i="7"/>
  <c r="Y10" i="7"/>
  <c r="J11" i="7"/>
  <c r="L11" i="7" s="1"/>
  <c r="M11" i="7" s="1"/>
  <c r="O11" i="7"/>
  <c r="W11" i="7"/>
  <c r="X11" i="7" s="1"/>
  <c r="Y11" i="7"/>
  <c r="J12" i="7"/>
  <c r="L12" i="7" s="1"/>
  <c r="M12" i="7" s="1"/>
  <c r="O12" i="7"/>
  <c r="W12" i="7"/>
  <c r="Y12" i="7"/>
  <c r="J13" i="7"/>
  <c r="L13" i="7" s="1"/>
  <c r="M13" i="7" s="1"/>
  <c r="O13" i="7"/>
  <c r="P13" i="7" s="1"/>
  <c r="Q13" i="7" s="1"/>
  <c r="W13" i="7"/>
  <c r="Y13" i="7"/>
  <c r="J14" i="7"/>
  <c r="L14" i="7"/>
  <c r="M14" i="7" s="1"/>
  <c r="N14" i="7" s="1"/>
  <c r="O14" i="7" s="1"/>
  <c r="P14" i="7" s="1"/>
  <c r="Q14" i="7" s="1"/>
  <c r="W14" i="7"/>
  <c r="Y14" i="7"/>
  <c r="J15" i="7"/>
  <c r="L15" i="7" s="1"/>
  <c r="M15" i="7" s="1"/>
  <c r="N15" i="7" s="1"/>
  <c r="O15" i="7" s="1"/>
  <c r="W15" i="7"/>
  <c r="Y15" i="7"/>
  <c r="J16" i="7"/>
  <c r="L16" i="7"/>
  <c r="M16" i="7" s="1"/>
  <c r="N16" i="7" s="1"/>
  <c r="O16" i="7" s="1"/>
  <c r="P16" i="7" s="1"/>
  <c r="Q16" i="7" s="1"/>
  <c r="W16" i="7"/>
  <c r="X16" i="7" s="1"/>
  <c r="Y16" i="7" s="1"/>
  <c r="J17" i="7"/>
  <c r="L17" i="7" s="1"/>
  <c r="M17" i="7" s="1"/>
  <c r="N17" i="7" s="1"/>
  <c r="O17" i="7" s="1"/>
  <c r="W17" i="7"/>
  <c r="X17" i="7" s="1"/>
  <c r="Y17" i="7" s="1"/>
  <c r="J18" i="7"/>
  <c r="L18" i="7" s="1"/>
  <c r="M18" i="7" s="1"/>
  <c r="N18" i="7"/>
  <c r="O18" i="7" s="1"/>
  <c r="W18" i="7"/>
  <c r="X18" i="7"/>
  <c r="Y18" i="7" s="1"/>
  <c r="J19" i="7"/>
  <c r="L19" i="7" s="1"/>
  <c r="M19" i="7" s="1"/>
  <c r="N19" i="7" s="1"/>
  <c r="O19" i="7" s="1"/>
  <c r="W19" i="7"/>
  <c r="X19" i="7" s="1"/>
  <c r="Y19" i="7" s="1"/>
  <c r="J20" i="7"/>
  <c r="L20" i="7" s="1"/>
  <c r="M20" i="7" s="1"/>
  <c r="N20" i="7" s="1"/>
  <c r="O20" i="7" s="1"/>
  <c r="P20" i="7" s="1"/>
  <c r="Q20" i="7" s="1"/>
  <c r="W20" i="7"/>
  <c r="X20" i="7" s="1"/>
  <c r="Y20" i="7" s="1"/>
  <c r="J21" i="7"/>
  <c r="L21" i="7" s="1"/>
  <c r="M21" i="7" s="1"/>
  <c r="N21" i="7" s="1"/>
  <c r="O21" i="7"/>
  <c r="W21" i="7"/>
  <c r="X21" i="7" s="1"/>
  <c r="Y21" i="7" s="1"/>
  <c r="J22" i="7"/>
  <c r="L22" i="7" s="1"/>
  <c r="M22" i="7" s="1"/>
  <c r="N22" i="7" s="1"/>
  <c r="O22" i="7" s="1"/>
  <c r="W22" i="7"/>
  <c r="X22" i="7" s="1"/>
  <c r="Y22" i="7" s="1"/>
  <c r="J23" i="7"/>
  <c r="L23" i="7" s="1"/>
  <c r="M23" i="7"/>
  <c r="N23" i="7" s="1"/>
  <c r="O23" i="7" s="1"/>
  <c r="W23" i="7"/>
  <c r="X23" i="7" s="1"/>
  <c r="Y23" i="7" s="1"/>
  <c r="P24" i="7"/>
  <c r="R24" i="7"/>
  <c r="S24" i="7" s="1"/>
  <c r="T24" i="7" s="1"/>
  <c r="W24" i="7"/>
  <c r="X24" i="7"/>
  <c r="Y24" i="7" s="1"/>
  <c r="R25" i="7"/>
  <c r="S25" i="7" s="1"/>
  <c r="T25" i="7" s="1"/>
  <c r="W25" i="7"/>
  <c r="X25" i="7" s="1"/>
  <c r="Y25" i="7" s="1"/>
  <c r="R26" i="7"/>
  <c r="W26" i="7"/>
  <c r="Y26" i="7"/>
  <c r="R27" i="7"/>
  <c r="W27" i="7"/>
  <c r="Y27" i="7"/>
  <c r="L28" i="7"/>
  <c r="R28" i="7"/>
  <c r="T28" i="7"/>
  <c r="W28" i="7"/>
  <c r="Y28" i="7"/>
  <c r="J29" i="7"/>
  <c r="L29" i="7" s="1"/>
  <c r="M29" i="7" s="1"/>
  <c r="N29" i="7" s="1"/>
  <c r="O29" i="7" s="1"/>
  <c r="P29" i="7" s="1"/>
  <c r="Q29" i="7" s="1"/>
  <c r="W29" i="7"/>
  <c r="X29" i="7" s="1"/>
  <c r="Y29" i="7" s="1"/>
  <c r="J30" i="7"/>
  <c r="L30" i="7" s="1"/>
  <c r="M30" i="7" s="1"/>
  <c r="N30" i="7" s="1"/>
  <c r="O30" i="7"/>
  <c r="W30" i="7"/>
  <c r="Y30" i="7"/>
  <c r="J31" i="7"/>
  <c r="L31" i="7" s="1"/>
  <c r="M31" i="7" s="1"/>
  <c r="N31" i="7" s="1"/>
  <c r="O31" i="7" s="1"/>
  <c r="W31" i="7"/>
  <c r="Y31" i="7"/>
  <c r="J32" i="7"/>
  <c r="L32" i="7" s="1"/>
  <c r="M32" i="7" s="1"/>
  <c r="N32" i="7" s="1"/>
  <c r="O32" i="7" s="1"/>
  <c r="W32" i="7"/>
  <c r="X32" i="7"/>
  <c r="Y32" i="7" s="1"/>
  <c r="J33" i="7"/>
  <c r="L33" i="7" s="1"/>
  <c r="M33" i="7" s="1"/>
  <c r="N33" i="7" s="1"/>
  <c r="O33" i="7" s="1"/>
  <c r="W33" i="7"/>
  <c r="X33" i="7"/>
  <c r="Y33" i="7" s="1"/>
  <c r="J34" i="7"/>
  <c r="L34" i="7"/>
  <c r="M34" i="7"/>
  <c r="N34" i="7" s="1"/>
  <c r="O34" i="7" s="1"/>
  <c r="W34" i="7"/>
  <c r="X34" i="7" s="1"/>
  <c r="Y34" i="7" s="1"/>
  <c r="J35" i="7"/>
  <c r="L35" i="7" s="1"/>
  <c r="M35" i="7" s="1"/>
  <c r="N35" i="7" s="1"/>
  <c r="O35" i="7" s="1"/>
  <c r="P35" i="7" s="1"/>
  <c r="Q35" i="7" s="1"/>
  <c r="W35" i="7"/>
  <c r="Y35" i="7"/>
  <c r="L36" i="7"/>
  <c r="Q36" i="7"/>
  <c r="R36" i="7"/>
  <c r="W36" i="7"/>
  <c r="Y36" i="7"/>
  <c r="L37" i="7"/>
  <c r="R37" i="7"/>
  <c r="W37" i="7"/>
  <c r="Y37" i="7"/>
  <c r="R38" i="7"/>
  <c r="S38" i="7" s="1"/>
  <c r="T38" i="7" s="1"/>
  <c r="W38" i="7"/>
  <c r="Y38" i="7"/>
  <c r="R39" i="7"/>
  <c r="S39" i="7" s="1"/>
  <c r="T39" i="7" s="1"/>
  <c r="W39" i="7"/>
  <c r="Y39" i="7"/>
  <c r="L40" i="7"/>
  <c r="R40" i="7"/>
  <c r="W40" i="7"/>
  <c r="J41" i="7"/>
  <c r="L41" i="7" s="1"/>
  <c r="M41" i="7" s="1"/>
  <c r="N41" i="7" s="1"/>
  <c r="O41" i="7" s="1"/>
  <c r="R41" i="7" s="1"/>
  <c r="W41" i="7"/>
  <c r="X41" i="7" s="1"/>
  <c r="Y41" i="7" s="1"/>
  <c r="J42" i="7"/>
  <c r="L42" i="7" s="1"/>
  <c r="M42" i="7" s="1"/>
  <c r="N42" i="7" s="1"/>
  <c r="O42" i="7" s="1"/>
  <c r="W42" i="7"/>
  <c r="X42" i="7" s="1"/>
  <c r="Y42" i="7" s="1"/>
  <c r="R43" i="7"/>
  <c r="S43" i="7"/>
  <c r="T43" i="7" s="1"/>
  <c r="W43" i="7"/>
  <c r="X43" i="7" s="1"/>
  <c r="Y43" i="7" s="1"/>
  <c r="J44" i="7"/>
  <c r="L44" i="7" s="1"/>
  <c r="M44" i="7" s="1"/>
  <c r="N44" i="7" s="1"/>
  <c r="O44" i="7" s="1"/>
  <c r="W44" i="7"/>
  <c r="Y44" i="7"/>
  <c r="J45" i="7"/>
  <c r="L45" i="7" s="1"/>
  <c r="M45" i="7" s="1"/>
  <c r="N45" i="7"/>
  <c r="O45" i="7" s="1"/>
  <c r="W45" i="7"/>
  <c r="Y45" i="7"/>
  <c r="J46" i="7"/>
  <c r="L46" i="7" s="1"/>
  <c r="M46" i="7" s="1"/>
  <c r="N46" i="7" s="1"/>
  <c r="O46" i="7" s="1"/>
  <c r="W46" i="7"/>
  <c r="X46" i="7"/>
  <c r="Y46" i="7" s="1"/>
  <c r="J47" i="7"/>
  <c r="L47" i="7" s="1"/>
  <c r="M47" i="7" s="1"/>
  <c r="N47" i="7" s="1"/>
  <c r="O47" i="7" s="1"/>
  <c r="W47" i="7"/>
  <c r="Y47" i="7"/>
  <c r="J48" i="7"/>
  <c r="L48" i="7" s="1"/>
  <c r="M48" i="7" s="1"/>
  <c r="N48" i="7" s="1"/>
  <c r="O48" i="7" s="1"/>
  <c r="W48" i="7"/>
  <c r="X48" i="7" s="1"/>
  <c r="Y48" i="7" s="1"/>
  <c r="J49" i="7"/>
  <c r="L49" i="7"/>
  <c r="M49" i="7" s="1"/>
  <c r="N49" i="7" s="1"/>
  <c r="O49" i="7" s="1"/>
  <c r="W49" i="7"/>
  <c r="X49" i="7" s="1"/>
  <c r="Y49" i="7" s="1"/>
  <c r="J50" i="7"/>
  <c r="L50" i="7" s="1"/>
  <c r="M50" i="7" s="1"/>
  <c r="N50" i="7" s="1"/>
  <c r="P50" i="7"/>
  <c r="J51" i="7"/>
  <c r="L51" i="7" s="1"/>
  <c r="M51" i="7" s="1"/>
  <c r="N51" i="7" s="1"/>
  <c r="P51" i="7"/>
  <c r="Q51" i="7" s="1"/>
  <c r="P89" i="8"/>
  <c r="P88" i="8"/>
  <c r="J83" i="8"/>
  <c r="L83" i="8" s="1"/>
  <c r="M83" i="8" s="1"/>
  <c r="W79" i="8"/>
  <c r="X79" i="8" s="1"/>
  <c r="W78" i="8"/>
  <c r="X78" i="8" s="1"/>
  <c r="W77" i="8"/>
  <c r="X77" i="8" s="1"/>
  <c r="W76" i="8"/>
  <c r="X76" i="8" s="1"/>
  <c r="Y73" i="8"/>
  <c r="W73" i="8"/>
  <c r="P73" i="8"/>
  <c r="N73" i="8"/>
  <c r="J73" i="8"/>
  <c r="L73" i="8" s="1"/>
  <c r="Y72" i="8"/>
  <c r="W72" i="8"/>
  <c r="J72" i="8"/>
  <c r="L72" i="8" s="1"/>
  <c r="M72" i="8" s="1"/>
  <c r="N72" i="8" s="1"/>
  <c r="O72" i="8" s="1"/>
  <c r="P72" i="8" s="1"/>
  <c r="Q72" i="8" s="1"/>
  <c r="Y71" i="8"/>
  <c r="W71" i="8"/>
  <c r="J71" i="8"/>
  <c r="L71" i="8" s="1"/>
  <c r="M71" i="8" s="1"/>
  <c r="N71" i="8" s="1"/>
  <c r="O71" i="8" s="1"/>
  <c r="P71" i="8" s="1"/>
  <c r="Q71" i="8" s="1"/>
  <c r="Y70" i="8"/>
  <c r="W70" i="8"/>
  <c r="Y69" i="8"/>
  <c r="W69" i="8"/>
  <c r="P69" i="8"/>
  <c r="J69" i="8"/>
  <c r="L69" i="8" s="1"/>
  <c r="M69" i="8" s="1"/>
  <c r="N69" i="8" s="1"/>
  <c r="P68" i="8"/>
  <c r="J68" i="8"/>
  <c r="L68" i="8" s="1"/>
  <c r="M68" i="8" s="1"/>
  <c r="N68" i="8" s="1"/>
  <c r="P67" i="8"/>
  <c r="J67" i="8"/>
  <c r="L67" i="8" s="1"/>
  <c r="M67" i="8" s="1"/>
  <c r="N67" i="8" s="1"/>
  <c r="P66" i="8"/>
  <c r="J66" i="8"/>
  <c r="L66" i="8" s="1"/>
  <c r="M66" i="8" s="1"/>
  <c r="N66" i="8" s="1"/>
  <c r="L63" i="8"/>
  <c r="M63" i="8" s="1"/>
  <c r="N63" i="8" s="1"/>
  <c r="O63" i="8" s="1"/>
  <c r="O62" i="8"/>
  <c r="L62" i="8"/>
  <c r="M62" i="8" s="1"/>
  <c r="J62" i="8"/>
  <c r="O61" i="8"/>
  <c r="J61" i="8"/>
  <c r="L61" i="8" s="1"/>
  <c r="M61" i="8" s="1"/>
  <c r="R60" i="8"/>
  <c r="S60" i="8" s="1"/>
  <c r="T60" i="8" s="1"/>
  <c r="R59" i="8"/>
  <c r="S59" i="8" s="1"/>
  <c r="T59" i="8" s="1"/>
  <c r="P59" i="8"/>
  <c r="J59" i="8"/>
  <c r="L59" i="8" s="1"/>
  <c r="M59" i="8" s="1"/>
  <c r="N59" i="8" s="1"/>
  <c r="R58" i="8"/>
  <c r="S58" i="8" s="1"/>
  <c r="T58" i="8" s="1"/>
  <c r="J57" i="8"/>
  <c r="L57" i="8" s="1"/>
  <c r="M57" i="8" s="1"/>
  <c r="N57" i="8" s="1"/>
  <c r="O57" i="8" s="1"/>
  <c r="O56" i="8"/>
  <c r="P56" i="8" s="1"/>
  <c r="J56" i="8"/>
  <c r="L56" i="8" s="1"/>
  <c r="M56" i="8" s="1"/>
  <c r="O55" i="8"/>
  <c r="P55" i="8" s="1"/>
  <c r="L55" i="8"/>
  <c r="M55" i="8" s="1"/>
  <c r="J55" i="8"/>
  <c r="P51" i="8"/>
  <c r="L51" i="8"/>
  <c r="M51" i="8" s="1"/>
  <c r="N51" i="8" s="1"/>
  <c r="J51" i="8"/>
  <c r="P50" i="8"/>
  <c r="J50" i="8"/>
  <c r="L50" i="8" s="1"/>
  <c r="W49" i="8"/>
  <c r="X49" i="8" s="1"/>
  <c r="Y49" i="8" s="1"/>
  <c r="J49" i="8"/>
  <c r="L49" i="8" s="1"/>
  <c r="M49" i="8" s="1"/>
  <c r="N49" i="8" s="1"/>
  <c r="O49" i="8" s="1"/>
  <c r="W48" i="8"/>
  <c r="X48" i="8" s="1"/>
  <c r="Y48" i="8" s="1"/>
  <c r="J48" i="8"/>
  <c r="L48" i="8" s="1"/>
  <c r="M48" i="8" s="1"/>
  <c r="N48" i="8" s="1"/>
  <c r="O48" i="8" s="1"/>
  <c r="Y47" i="8"/>
  <c r="W47" i="8"/>
  <c r="J47" i="8"/>
  <c r="L47" i="8" s="1"/>
  <c r="M47" i="8" s="1"/>
  <c r="N47" i="8" s="1"/>
  <c r="O47" i="8" s="1"/>
  <c r="R47" i="8" s="1"/>
  <c r="W46" i="8"/>
  <c r="X46" i="8" s="1"/>
  <c r="Y46" i="8" s="1"/>
  <c r="J46" i="8"/>
  <c r="L46" i="8" s="1"/>
  <c r="M46" i="8" s="1"/>
  <c r="N46" i="8" s="1"/>
  <c r="O46" i="8" s="1"/>
  <c r="Y45" i="8"/>
  <c r="W45" i="8"/>
  <c r="J45" i="8"/>
  <c r="L45" i="8" s="1"/>
  <c r="M45" i="8" s="1"/>
  <c r="N45" i="8" s="1"/>
  <c r="O45" i="8" s="1"/>
  <c r="Y44" i="8"/>
  <c r="W44" i="8"/>
  <c r="J44" i="8"/>
  <c r="L44" i="8" s="1"/>
  <c r="M44" i="8" s="1"/>
  <c r="N44" i="8" s="1"/>
  <c r="O44" i="8" s="1"/>
  <c r="W43" i="8"/>
  <c r="X43" i="8" s="1"/>
  <c r="Y43" i="8" s="1"/>
  <c r="R43" i="8"/>
  <c r="S43" i="8" s="1"/>
  <c r="T43" i="8" s="1"/>
  <c r="W42" i="8"/>
  <c r="X42" i="8" s="1"/>
  <c r="Y42" i="8" s="1"/>
  <c r="J42" i="8"/>
  <c r="L42" i="8" s="1"/>
  <c r="M42" i="8" s="1"/>
  <c r="N42" i="8" s="1"/>
  <c r="O42" i="8" s="1"/>
  <c r="R42" i="8" s="1"/>
  <c r="W41" i="8"/>
  <c r="X41" i="8" s="1"/>
  <c r="Y41" i="8" s="1"/>
  <c r="J41" i="8"/>
  <c r="L41" i="8" s="1"/>
  <c r="M41" i="8" s="1"/>
  <c r="N41" i="8" s="1"/>
  <c r="O41" i="8" s="1"/>
  <c r="W40" i="8"/>
  <c r="R40" i="8"/>
  <c r="L40" i="8"/>
  <c r="Y39" i="8"/>
  <c r="W39" i="8"/>
  <c r="R39" i="8"/>
  <c r="S39" i="8" s="1"/>
  <c r="T39" i="8" s="1"/>
  <c r="Y38" i="8"/>
  <c r="W38" i="8"/>
  <c r="R38" i="8"/>
  <c r="S38" i="8" s="1"/>
  <c r="T38" i="8" s="1"/>
  <c r="Y37" i="8"/>
  <c r="W37" i="8"/>
  <c r="R37" i="8"/>
  <c r="L37" i="8"/>
  <c r="Y36" i="8"/>
  <c r="W36" i="8"/>
  <c r="R36" i="8"/>
  <c r="L36" i="8"/>
  <c r="Q36" i="8" s="1"/>
  <c r="Y35" i="8"/>
  <c r="W35" i="8"/>
  <c r="J35" i="8"/>
  <c r="L35" i="8" s="1"/>
  <c r="M35" i="8" s="1"/>
  <c r="N35" i="8" s="1"/>
  <c r="O35" i="8" s="1"/>
  <c r="W34" i="8"/>
  <c r="X34" i="8" s="1"/>
  <c r="Y34" i="8" s="1"/>
  <c r="J34" i="8"/>
  <c r="L34" i="8" s="1"/>
  <c r="M34" i="8" s="1"/>
  <c r="N34" i="8" s="1"/>
  <c r="O34" i="8" s="1"/>
  <c r="W33" i="8"/>
  <c r="X33" i="8" s="1"/>
  <c r="Y33" i="8" s="1"/>
  <c r="J33" i="8"/>
  <c r="L33" i="8" s="1"/>
  <c r="M33" i="8" s="1"/>
  <c r="N33" i="8" s="1"/>
  <c r="O33" i="8" s="1"/>
  <c r="W32" i="8"/>
  <c r="X32" i="8" s="1"/>
  <c r="Y32" i="8" s="1"/>
  <c r="L32" i="8"/>
  <c r="M32" i="8" s="1"/>
  <c r="N32" i="8" s="1"/>
  <c r="O32" i="8" s="1"/>
  <c r="J32" i="8"/>
  <c r="Y31" i="8"/>
  <c r="W31" i="8"/>
  <c r="J31" i="8"/>
  <c r="L31" i="8" s="1"/>
  <c r="M31" i="8" s="1"/>
  <c r="N31" i="8" s="1"/>
  <c r="O31" i="8" s="1"/>
  <c r="P31" i="8" s="1"/>
  <c r="Q31" i="8" s="1"/>
  <c r="Y30" i="8"/>
  <c r="W30" i="8"/>
  <c r="J30" i="8"/>
  <c r="L30" i="8" s="1"/>
  <c r="M30" i="8" s="1"/>
  <c r="N30" i="8" s="1"/>
  <c r="O30" i="8" s="1"/>
  <c r="W29" i="8"/>
  <c r="X29" i="8" s="1"/>
  <c r="Y29" i="8" s="1"/>
  <c r="J29" i="8"/>
  <c r="L29" i="8" s="1"/>
  <c r="M29" i="8" s="1"/>
  <c r="N29" i="8" s="1"/>
  <c r="O29" i="8" s="1"/>
  <c r="Y28" i="8"/>
  <c r="W28" i="8"/>
  <c r="T28" i="8"/>
  <c r="R28" i="8"/>
  <c r="L28" i="8"/>
  <c r="Y27" i="8"/>
  <c r="W27" i="8"/>
  <c r="R27" i="8"/>
  <c r="Y26" i="8"/>
  <c r="W26" i="8"/>
  <c r="R26" i="8"/>
  <c r="W25" i="8"/>
  <c r="X25" i="8" s="1"/>
  <c r="Y25" i="8" s="1"/>
  <c r="R25" i="8"/>
  <c r="S25" i="8" s="1"/>
  <c r="T25" i="8" s="1"/>
  <c r="W24" i="8"/>
  <c r="X24" i="8" s="1"/>
  <c r="Y24" i="8" s="1"/>
  <c r="R24" i="8"/>
  <c r="S24" i="8" s="1"/>
  <c r="T24" i="8" s="1"/>
  <c r="P24" i="8"/>
  <c r="X23" i="8"/>
  <c r="Y23" i="8" s="1"/>
  <c r="W23" i="8"/>
  <c r="J23" i="8"/>
  <c r="L23" i="8" s="1"/>
  <c r="M23" i="8" s="1"/>
  <c r="N23" i="8" s="1"/>
  <c r="O23" i="8" s="1"/>
  <c r="W22" i="8"/>
  <c r="X22" i="8" s="1"/>
  <c r="Y22" i="8" s="1"/>
  <c r="J22" i="8"/>
  <c r="L22" i="8" s="1"/>
  <c r="M22" i="8" s="1"/>
  <c r="N22" i="8" s="1"/>
  <c r="O22" i="8" s="1"/>
  <c r="W21" i="8"/>
  <c r="X21" i="8" s="1"/>
  <c r="Y21" i="8" s="1"/>
  <c r="J21" i="8"/>
  <c r="L21" i="8" s="1"/>
  <c r="M21" i="8" s="1"/>
  <c r="N21" i="8" s="1"/>
  <c r="O21" i="8" s="1"/>
  <c r="P21" i="8" s="1"/>
  <c r="Q21" i="8" s="1"/>
  <c r="W20" i="8"/>
  <c r="X20" i="8" s="1"/>
  <c r="Y20" i="8" s="1"/>
  <c r="M20" i="8"/>
  <c r="N20" i="8" s="1"/>
  <c r="O20" i="8" s="1"/>
  <c r="J20" i="8"/>
  <c r="L20" i="8" s="1"/>
  <c r="W19" i="8"/>
  <c r="X19" i="8" s="1"/>
  <c r="Y19" i="8" s="1"/>
  <c r="J19" i="8"/>
  <c r="L19" i="8" s="1"/>
  <c r="M19" i="8" s="1"/>
  <c r="N19" i="8" s="1"/>
  <c r="O19" i="8" s="1"/>
  <c r="R19" i="8" s="1"/>
  <c r="W18" i="8"/>
  <c r="X18" i="8" s="1"/>
  <c r="Y18" i="8" s="1"/>
  <c r="J18" i="8"/>
  <c r="L18" i="8" s="1"/>
  <c r="M18" i="8" s="1"/>
  <c r="N18" i="8" s="1"/>
  <c r="O18" i="8" s="1"/>
  <c r="W17" i="8"/>
  <c r="X17" i="8" s="1"/>
  <c r="Y17" i="8" s="1"/>
  <c r="L17" i="8"/>
  <c r="M17" i="8" s="1"/>
  <c r="N17" i="8" s="1"/>
  <c r="O17" i="8" s="1"/>
  <c r="J17" i="8"/>
  <c r="W16" i="8"/>
  <c r="X16" i="8" s="1"/>
  <c r="Y16" i="8" s="1"/>
  <c r="L16" i="8"/>
  <c r="M16" i="8" s="1"/>
  <c r="N16" i="8" s="1"/>
  <c r="O16" i="8" s="1"/>
  <c r="J16" i="8"/>
  <c r="Y15" i="8"/>
  <c r="W15" i="8"/>
  <c r="J15" i="8"/>
  <c r="L15" i="8" s="1"/>
  <c r="M15" i="8" s="1"/>
  <c r="N15" i="8" s="1"/>
  <c r="O15" i="8" s="1"/>
  <c r="Y14" i="8"/>
  <c r="W14" i="8"/>
  <c r="J14" i="8"/>
  <c r="L14" i="8" s="1"/>
  <c r="M14" i="8" s="1"/>
  <c r="N14" i="8" s="1"/>
  <c r="O14" i="8" s="1"/>
  <c r="Y13" i="8"/>
  <c r="W13" i="8"/>
  <c r="R13" i="8"/>
  <c r="O13" i="8"/>
  <c r="J13" i="8"/>
  <c r="L13" i="8" s="1"/>
  <c r="Y12" i="8"/>
  <c r="W12" i="8"/>
  <c r="O12" i="8"/>
  <c r="P12" i="8" s="1"/>
  <c r="Q12" i="8" s="1"/>
  <c r="J12" i="8"/>
  <c r="L12" i="8" s="1"/>
  <c r="M12" i="8" s="1"/>
  <c r="W11" i="8"/>
  <c r="X11" i="8" s="1"/>
  <c r="Y11" i="8" s="1"/>
  <c r="O11" i="8"/>
  <c r="P11" i="8" s="1"/>
  <c r="J11" i="8"/>
  <c r="L11" i="8" s="1"/>
  <c r="M11" i="8" s="1"/>
  <c r="Y10" i="8"/>
  <c r="W10" i="8"/>
  <c r="O10" i="8"/>
  <c r="R10" i="8" s="1"/>
  <c r="J10" i="8"/>
  <c r="L10" i="8" s="1"/>
  <c r="M10" i="8" s="1"/>
  <c r="Y9" i="8"/>
  <c r="W9" i="8"/>
  <c r="J9" i="8"/>
  <c r="L9" i="8" s="1"/>
  <c r="M9" i="8" s="1"/>
  <c r="N9" i="8" s="1"/>
  <c r="O9" i="8" s="1"/>
  <c r="W8" i="8"/>
  <c r="X8" i="8" s="1"/>
  <c r="Y8" i="8" s="1"/>
  <c r="J8" i="8"/>
  <c r="L8" i="8" s="1"/>
  <c r="M8" i="8" s="1"/>
  <c r="N8" i="8" s="1"/>
  <c r="O8" i="8" s="1"/>
  <c r="Y7" i="8"/>
  <c r="W7" i="8"/>
  <c r="T7" i="8"/>
  <c r="R7" i="8"/>
  <c r="O7" i="8"/>
  <c r="P7" i="8" s="1"/>
  <c r="J7" i="8"/>
  <c r="L7" i="8" s="1"/>
  <c r="M7" i="8" s="1"/>
  <c r="W6" i="8"/>
  <c r="X6" i="8" s="1"/>
  <c r="Y6" i="8" s="1"/>
  <c r="J6" i="8"/>
  <c r="L6" i="8" s="1"/>
  <c r="M6" i="8" s="1"/>
  <c r="N6" i="8" s="1"/>
  <c r="O6" i="8" s="1"/>
  <c r="Y5" i="8"/>
  <c r="W5" i="8"/>
  <c r="R5" i="8"/>
  <c r="S5" i="8" s="1"/>
  <c r="T5" i="8" s="1"/>
  <c r="P5" i="8"/>
  <c r="J5" i="8"/>
  <c r="L5" i="8" s="1"/>
  <c r="W4" i="8"/>
  <c r="X4" i="8" s="1"/>
  <c r="Y4" i="8" s="1"/>
  <c r="J4" i="8"/>
  <c r="L4" i="8" s="1"/>
  <c r="M4" i="8" s="1"/>
  <c r="N4" i="8" s="1"/>
  <c r="O4" i="8" s="1"/>
  <c r="W3" i="8"/>
  <c r="X3" i="8" s="1"/>
  <c r="Y3" i="8" s="1"/>
  <c r="J3" i="8"/>
  <c r="L3" i="8" s="1"/>
  <c r="M3" i="8" s="1"/>
  <c r="N3" i="8" s="1"/>
  <c r="O3" i="8" s="1"/>
  <c r="P89" i="7"/>
  <c r="P88" i="7"/>
  <c r="J83" i="7"/>
  <c r="L83" i="7" s="1"/>
  <c r="M83" i="7" s="1"/>
  <c r="W79" i="7"/>
  <c r="X79" i="7" s="1"/>
  <c r="W78" i="7"/>
  <c r="X78" i="7" s="1"/>
  <c r="W77" i="7"/>
  <c r="X77" i="7" s="1"/>
  <c r="W76" i="7"/>
  <c r="X76" i="7" s="1"/>
  <c r="W73" i="7"/>
  <c r="P73" i="7"/>
  <c r="N73" i="7"/>
  <c r="J73" i="7"/>
  <c r="L73" i="7" s="1"/>
  <c r="W72" i="7"/>
  <c r="J72" i="7"/>
  <c r="L72" i="7" s="1"/>
  <c r="M72" i="7" s="1"/>
  <c r="N72" i="7" s="1"/>
  <c r="O72" i="7" s="1"/>
  <c r="P72" i="7" s="1"/>
  <c r="Q72" i="7" s="1"/>
  <c r="Y71" i="7"/>
  <c r="W71" i="7"/>
  <c r="J71" i="7"/>
  <c r="L71" i="7" s="1"/>
  <c r="M71" i="7" s="1"/>
  <c r="N71" i="7" s="1"/>
  <c r="O71" i="7" s="1"/>
  <c r="P71" i="7" s="1"/>
  <c r="Q71" i="7" s="1"/>
  <c r="Y70" i="7"/>
  <c r="W70" i="7"/>
  <c r="Y69" i="7"/>
  <c r="W69" i="7"/>
  <c r="P69" i="7"/>
  <c r="J69" i="7"/>
  <c r="L69" i="7" s="1"/>
  <c r="M69" i="7" s="1"/>
  <c r="N69" i="7" s="1"/>
  <c r="P68" i="7"/>
  <c r="J68" i="7"/>
  <c r="L68" i="7" s="1"/>
  <c r="M68" i="7" s="1"/>
  <c r="N68" i="7" s="1"/>
  <c r="P67" i="7"/>
  <c r="Q67" i="7" s="1"/>
  <c r="J67" i="7"/>
  <c r="L67" i="7" s="1"/>
  <c r="M67" i="7" s="1"/>
  <c r="N67" i="7" s="1"/>
  <c r="P66" i="7"/>
  <c r="J66" i="7"/>
  <c r="L66" i="7" s="1"/>
  <c r="M66" i="7" s="1"/>
  <c r="N66" i="7" s="1"/>
  <c r="L63" i="7"/>
  <c r="M63" i="7" s="1"/>
  <c r="N63" i="7" s="1"/>
  <c r="O63" i="7" s="1"/>
  <c r="O62" i="7"/>
  <c r="J62" i="7"/>
  <c r="L62" i="7" s="1"/>
  <c r="M62" i="7" s="1"/>
  <c r="O61" i="7"/>
  <c r="J61" i="7"/>
  <c r="L61" i="7" s="1"/>
  <c r="M61" i="7" s="1"/>
  <c r="R60" i="7"/>
  <c r="S60" i="7" s="1"/>
  <c r="T60" i="7" s="1"/>
  <c r="R59" i="7"/>
  <c r="S59" i="7" s="1"/>
  <c r="T59" i="7" s="1"/>
  <c r="P59" i="7"/>
  <c r="J59" i="7"/>
  <c r="L59" i="7" s="1"/>
  <c r="M59" i="7" s="1"/>
  <c r="N59" i="7" s="1"/>
  <c r="R58" i="7"/>
  <c r="S58" i="7" s="1"/>
  <c r="T58" i="7" s="1"/>
  <c r="J57" i="7"/>
  <c r="L57" i="7" s="1"/>
  <c r="M57" i="7" s="1"/>
  <c r="N57" i="7" s="1"/>
  <c r="O57" i="7" s="1"/>
  <c r="O56" i="7"/>
  <c r="J56" i="7"/>
  <c r="L56" i="7" s="1"/>
  <c r="M56" i="7" s="1"/>
  <c r="O55" i="7"/>
  <c r="P55" i="7" s="1"/>
  <c r="J55" i="7"/>
  <c r="L55" i="7" s="1"/>
  <c r="M55" i="7" s="1"/>
  <c r="P51" i="6"/>
  <c r="J51" i="6"/>
  <c r="L51" i="6" s="1"/>
  <c r="M51" i="6" s="1"/>
  <c r="P50" i="6"/>
  <c r="J50" i="6"/>
  <c r="L50" i="6" s="1"/>
  <c r="W49" i="6"/>
  <c r="X49" i="6" s="1"/>
  <c r="Y49" i="6" s="1"/>
  <c r="J49" i="6"/>
  <c r="L49" i="6" s="1"/>
  <c r="M49" i="6" s="1"/>
  <c r="N49" i="6" s="1"/>
  <c r="O49" i="6" s="1"/>
  <c r="W48" i="6"/>
  <c r="X48" i="6" s="1"/>
  <c r="Y48" i="6" s="1"/>
  <c r="J48" i="6"/>
  <c r="L48" i="6" s="1"/>
  <c r="M48" i="6" s="1"/>
  <c r="N48" i="6" s="1"/>
  <c r="O48" i="6" s="1"/>
  <c r="Y47" i="6"/>
  <c r="W47" i="6"/>
  <c r="J47" i="6"/>
  <c r="L47" i="6" s="1"/>
  <c r="M47" i="6" s="1"/>
  <c r="N47" i="6" s="1"/>
  <c r="O47" i="6" s="1"/>
  <c r="W46" i="6"/>
  <c r="X46" i="6" s="1"/>
  <c r="Y46" i="6" s="1"/>
  <c r="J46" i="6"/>
  <c r="L46" i="6" s="1"/>
  <c r="M46" i="6" s="1"/>
  <c r="N46" i="6" s="1"/>
  <c r="O46" i="6" s="1"/>
  <c r="Y45" i="6"/>
  <c r="W45" i="6"/>
  <c r="J45" i="6"/>
  <c r="L45" i="6" s="1"/>
  <c r="M45" i="6" s="1"/>
  <c r="N45" i="6" s="1"/>
  <c r="O45" i="6" s="1"/>
  <c r="Y44" i="6"/>
  <c r="W44" i="6"/>
  <c r="J44" i="6"/>
  <c r="L44" i="6" s="1"/>
  <c r="M44" i="6" s="1"/>
  <c r="N44" i="6" s="1"/>
  <c r="O44" i="6" s="1"/>
  <c r="W43" i="6"/>
  <c r="X43" i="6" s="1"/>
  <c r="Y43" i="6" s="1"/>
  <c r="R43" i="6"/>
  <c r="S43" i="6" s="1"/>
  <c r="T43" i="6" s="1"/>
  <c r="W42" i="6"/>
  <c r="X42" i="6" s="1"/>
  <c r="Y42" i="6" s="1"/>
  <c r="J42" i="6"/>
  <c r="L42" i="6" s="1"/>
  <c r="M42" i="6" s="1"/>
  <c r="N42" i="6" s="1"/>
  <c r="O42" i="6" s="1"/>
  <c r="W41" i="6"/>
  <c r="X41" i="6" s="1"/>
  <c r="Y41" i="6" s="1"/>
  <c r="J41" i="6"/>
  <c r="L41" i="6" s="1"/>
  <c r="M41" i="6" s="1"/>
  <c r="N41" i="6" s="1"/>
  <c r="O41" i="6" s="1"/>
  <c r="W40" i="6"/>
  <c r="R40" i="6"/>
  <c r="L40" i="6"/>
  <c r="Y39" i="6"/>
  <c r="W39" i="6"/>
  <c r="R39" i="6"/>
  <c r="S39" i="6" s="1"/>
  <c r="T39" i="6" s="1"/>
  <c r="Y38" i="6"/>
  <c r="W38" i="6"/>
  <c r="R38" i="6"/>
  <c r="S38" i="6" s="1"/>
  <c r="T38" i="6" s="1"/>
  <c r="W37" i="6"/>
  <c r="R37" i="6"/>
  <c r="L37" i="6"/>
  <c r="Y36" i="6"/>
  <c r="W36" i="6"/>
  <c r="R36" i="6"/>
  <c r="L36" i="6"/>
  <c r="Q36" i="6" s="1"/>
  <c r="W35" i="6"/>
  <c r="J35" i="6"/>
  <c r="L35" i="6" s="1"/>
  <c r="M35" i="6" s="1"/>
  <c r="N35" i="6" s="1"/>
  <c r="O35" i="6" s="1"/>
  <c r="W34" i="6"/>
  <c r="X34" i="6" s="1"/>
  <c r="Y34" i="6" s="1"/>
  <c r="J34" i="6"/>
  <c r="L34" i="6" s="1"/>
  <c r="M34" i="6" s="1"/>
  <c r="N34" i="6" s="1"/>
  <c r="O34" i="6" s="1"/>
  <c r="W33" i="6"/>
  <c r="X33" i="6" s="1"/>
  <c r="Y33" i="6" s="1"/>
  <c r="J33" i="6"/>
  <c r="L33" i="6" s="1"/>
  <c r="M33" i="6" s="1"/>
  <c r="N33" i="6" s="1"/>
  <c r="O33" i="6" s="1"/>
  <c r="W32" i="6"/>
  <c r="X32" i="6" s="1"/>
  <c r="Y32" i="6" s="1"/>
  <c r="J32" i="6"/>
  <c r="L32" i="6" s="1"/>
  <c r="M32" i="6" s="1"/>
  <c r="N32" i="6" s="1"/>
  <c r="O32" i="6" s="1"/>
  <c r="Y31" i="6"/>
  <c r="W31" i="6"/>
  <c r="J31" i="6"/>
  <c r="L31" i="6" s="1"/>
  <c r="M31" i="6" s="1"/>
  <c r="N31" i="6" s="1"/>
  <c r="O31" i="6" s="1"/>
  <c r="Y30" i="6"/>
  <c r="W30" i="6"/>
  <c r="J30" i="6"/>
  <c r="L30" i="6" s="1"/>
  <c r="M30" i="6" s="1"/>
  <c r="N30" i="6" s="1"/>
  <c r="O30" i="6" s="1"/>
  <c r="W29" i="6"/>
  <c r="X29" i="6" s="1"/>
  <c r="Y29" i="6" s="1"/>
  <c r="J29" i="6"/>
  <c r="L29" i="6" s="1"/>
  <c r="M29" i="6" s="1"/>
  <c r="N29" i="6" s="1"/>
  <c r="O29" i="6" s="1"/>
  <c r="Y28" i="6"/>
  <c r="W28" i="6"/>
  <c r="T28" i="6"/>
  <c r="R28" i="6"/>
  <c r="L28" i="6"/>
  <c r="Y27" i="6"/>
  <c r="W27" i="6"/>
  <c r="R27" i="6"/>
  <c r="Y26" i="6"/>
  <c r="W26" i="6"/>
  <c r="R26" i="6"/>
  <c r="W25" i="6"/>
  <c r="X25" i="6" s="1"/>
  <c r="Y25" i="6" s="1"/>
  <c r="R25" i="6"/>
  <c r="S25" i="6" s="1"/>
  <c r="T25" i="6" s="1"/>
  <c r="W24" i="6"/>
  <c r="X24" i="6" s="1"/>
  <c r="Y24" i="6" s="1"/>
  <c r="R24" i="6"/>
  <c r="S24" i="6" s="1"/>
  <c r="T24" i="6" s="1"/>
  <c r="P24" i="6"/>
  <c r="W23" i="6"/>
  <c r="X23" i="6" s="1"/>
  <c r="Y23" i="6" s="1"/>
  <c r="J23" i="6"/>
  <c r="L23" i="6" s="1"/>
  <c r="M23" i="6" s="1"/>
  <c r="N23" i="6" s="1"/>
  <c r="O23" i="6" s="1"/>
  <c r="W22" i="6"/>
  <c r="X22" i="6" s="1"/>
  <c r="Y22" i="6" s="1"/>
  <c r="J22" i="6"/>
  <c r="L22" i="6" s="1"/>
  <c r="M22" i="6" s="1"/>
  <c r="N22" i="6" s="1"/>
  <c r="O22" i="6" s="1"/>
  <c r="W21" i="6"/>
  <c r="X21" i="6" s="1"/>
  <c r="Y21" i="6" s="1"/>
  <c r="J21" i="6"/>
  <c r="L21" i="6" s="1"/>
  <c r="M21" i="6" s="1"/>
  <c r="N21" i="6" s="1"/>
  <c r="O21" i="6" s="1"/>
  <c r="W20" i="6"/>
  <c r="X20" i="6" s="1"/>
  <c r="Y20" i="6" s="1"/>
  <c r="J20" i="6"/>
  <c r="L20" i="6" s="1"/>
  <c r="M20" i="6" s="1"/>
  <c r="N20" i="6" s="1"/>
  <c r="O20" i="6" s="1"/>
  <c r="W19" i="6"/>
  <c r="X19" i="6" s="1"/>
  <c r="Y19" i="6" s="1"/>
  <c r="J19" i="6"/>
  <c r="L19" i="6" s="1"/>
  <c r="M19" i="6" s="1"/>
  <c r="N19" i="6" s="1"/>
  <c r="O19" i="6" s="1"/>
  <c r="W18" i="6"/>
  <c r="X18" i="6" s="1"/>
  <c r="Y18" i="6" s="1"/>
  <c r="J18" i="6"/>
  <c r="L18" i="6" s="1"/>
  <c r="M18" i="6" s="1"/>
  <c r="N18" i="6" s="1"/>
  <c r="O18" i="6" s="1"/>
  <c r="W17" i="6"/>
  <c r="X17" i="6" s="1"/>
  <c r="Y17" i="6" s="1"/>
  <c r="J17" i="6"/>
  <c r="L17" i="6" s="1"/>
  <c r="M17" i="6" s="1"/>
  <c r="N17" i="6" s="1"/>
  <c r="O17" i="6" s="1"/>
  <c r="W16" i="6"/>
  <c r="X16" i="6" s="1"/>
  <c r="Y16" i="6" s="1"/>
  <c r="J16" i="6"/>
  <c r="L16" i="6" s="1"/>
  <c r="M16" i="6" s="1"/>
  <c r="N16" i="6" s="1"/>
  <c r="O16" i="6" s="1"/>
  <c r="Y15" i="6"/>
  <c r="W15" i="6"/>
  <c r="J15" i="6"/>
  <c r="L15" i="6" s="1"/>
  <c r="M15" i="6" s="1"/>
  <c r="N15" i="6" s="1"/>
  <c r="O15" i="6" s="1"/>
  <c r="Y14" i="6"/>
  <c r="W14" i="6"/>
  <c r="J14" i="6"/>
  <c r="L14" i="6" s="1"/>
  <c r="M14" i="6" s="1"/>
  <c r="N14" i="6" s="1"/>
  <c r="O14" i="6" s="1"/>
  <c r="Y13" i="6"/>
  <c r="W13" i="6"/>
  <c r="O13" i="6"/>
  <c r="P13" i="6" s="1"/>
  <c r="J13" i="6"/>
  <c r="L13" i="6" s="1"/>
  <c r="M13" i="6" s="1"/>
  <c r="Y12" i="6"/>
  <c r="W12" i="6"/>
  <c r="O12" i="6"/>
  <c r="P12" i="6" s="1"/>
  <c r="J12" i="6"/>
  <c r="L12" i="6" s="1"/>
  <c r="M12" i="6" s="1"/>
  <c r="W11" i="6"/>
  <c r="X11" i="6" s="1"/>
  <c r="Y11" i="6" s="1"/>
  <c r="O11" i="6"/>
  <c r="P11" i="6" s="1"/>
  <c r="J11" i="6"/>
  <c r="L11" i="6" s="1"/>
  <c r="Y10" i="6"/>
  <c r="W10" i="6"/>
  <c r="O10" i="6"/>
  <c r="R10" i="6" s="1"/>
  <c r="J10" i="6"/>
  <c r="L10" i="6" s="1"/>
  <c r="M10" i="6" s="1"/>
  <c r="Y9" i="6"/>
  <c r="W9" i="6"/>
  <c r="J9" i="6"/>
  <c r="L9" i="6" s="1"/>
  <c r="M9" i="6" s="1"/>
  <c r="N9" i="6" s="1"/>
  <c r="O9" i="6" s="1"/>
  <c r="W8" i="6"/>
  <c r="X8" i="6" s="1"/>
  <c r="Y8" i="6" s="1"/>
  <c r="J8" i="6"/>
  <c r="L8" i="6" s="1"/>
  <c r="M8" i="6" s="1"/>
  <c r="N8" i="6" s="1"/>
  <c r="O8" i="6" s="1"/>
  <c r="Y7" i="6"/>
  <c r="W7" i="6"/>
  <c r="T7" i="6"/>
  <c r="O7" i="6"/>
  <c r="J7" i="6"/>
  <c r="L7" i="6" s="1"/>
  <c r="M7" i="6" s="1"/>
  <c r="W6" i="6"/>
  <c r="X6" i="6" s="1"/>
  <c r="Y6" i="6" s="1"/>
  <c r="J6" i="6"/>
  <c r="L6" i="6" s="1"/>
  <c r="M6" i="6" s="1"/>
  <c r="N6" i="6" s="1"/>
  <c r="O6" i="6" s="1"/>
  <c r="Y5" i="6"/>
  <c r="W5" i="6"/>
  <c r="R5" i="6"/>
  <c r="S5" i="6" s="1"/>
  <c r="T5" i="6" s="1"/>
  <c r="P5" i="6"/>
  <c r="J5" i="6"/>
  <c r="L5" i="6" s="1"/>
  <c r="M5" i="6" s="1"/>
  <c r="N5" i="6" s="1"/>
  <c r="W4" i="6"/>
  <c r="X4" i="6" s="1"/>
  <c r="Y4" i="6" s="1"/>
  <c r="J4" i="6"/>
  <c r="L4" i="6" s="1"/>
  <c r="M4" i="6" s="1"/>
  <c r="N4" i="6" s="1"/>
  <c r="O4" i="6" s="1"/>
  <c r="W3" i="6"/>
  <c r="X3" i="6" s="1"/>
  <c r="Y3" i="6" s="1"/>
  <c r="J3" i="6"/>
  <c r="L3" i="6" s="1"/>
  <c r="M3" i="6" s="1"/>
  <c r="N3" i="6" s="1"/>
  <c r="O3" i="6" s="1"/>
  <c r="M50" i="8" l="1"/>
  <c r="N50" i="8" s="1"/>
  <c r="Q50" i="8"/>
  <c r="Q50" i="7"/>
  <c r="Q7" i="7"/>
  <c r="R11" i="6"/>
  <c r="Q73" i="8"/>
  <c r="R10" i="7"/>
  <c r="S10" i="7" s="1"/>
  <c r="T10" i="7" s="1"/>
  <c r="Q10" i="7"/>
  <c r="Q73" i="7"/>
  <c r="R13" i="7"/>
  <c r="S13" i="7" s="1"/>
  <c r="T13" i="7" s="1"/>
  <c r="Q5" i="8"/>
  <c r="M5" i="8"/>
  <c r="N5" i="8" s="1"/>
  <c r="Q13" i="8"/>
  <c r="S56" i="8"/>
  <c r="T56" i="8" s="1"/>
  <c r="Q67" i="8"/>
  <c r="S13" i="8"/>
  <c r="T13" i="8" s="1"/>
  <c r="Q56" i="8"/>
  <c r="Q7" i="8"/>
  <c r="P13" i="8"/>
  <c r="Q55" i="8"/>
  <c r="R56" i="8"/>
  <c r="P47" i="7"/>
  <c r="Q47" i="7" s="1"/>
  <c r="R47" i="7"/>
  <c r="S47" i="7" s="1"/>
  <c r="T47" i="7" s="1"/>
  <c r="R19" i="7"/>
  <c r="S19" i="7" s="1"/>
  <c r="T19" i="7" s="1"/>
  <c r="P19" i="7"/>
  <c r="Q19" i="7" s="1"/>
  <c r="P48" i="7"/>
  <c r="Q48" i="7" s="1"/>
  <c r="R48" i="7"/>
  <c r="S48" i="7" s="1"/>
  <c r="T48" i="7" s="1"/>
  <c r="P8" i="7"/>
  <c r="Q8" i="7" s="1"/>
  <c r="R8" i="7"/>
  <c r="S8" i="7" s="1"/>
  <c r="T8" i="7" s="1"/>
  <c r="P46" i="7"/>
  <c r="Q46" i="7" s="1"/>
  <c r="R46" i="7"/>
  <c r="S46" i="7" s="1"/>
  <c r="T46" i="7" s="1"/>
  <c r="P49" i="7"/>
  <c r="Q49" i="7" s="1"/>
  <c r="R49" i="7"/>
  <c r="S49" i="7" s="1"/>
  <c r="T49" i="7" s="1"/>
  <c r="P31" i="7"/>
  <c r="Q31" i="7" s="1"/>
  <c r="R31" i="7"/>
  <c r="S31" i="7" s="1"/>
  <c r="T31" i="7" s="1"/>
  <c r="R6" i="7"/>
  <c r="S6" i="7"/>
  <c r="T6" i="7" s="1"/>
  <c r="P6" i="7"/>
  <c r="Q6" i="7" s="1"/>
  <c r="R42" i="7"/>
  <c r="S42" i="7" s="1"/>
  <c r="T42" i="7" s="1"/>
  <c r="P42" i="7"/>
  <c r="Q42" i="7" s="1"/>
  <c r="P44" i="7"/>
  <c r="Q44" i="7" s="1"/>
  <c r="R44" i="7"/>
  <c r="S44" i="7" s="1"/>
  <c r="T44" i="7" s="1"/>
  <c r="P22" i="7"/>
  <c r="Q22" i="7" s="1"/>
  <c r="R22" i="7"/>
  <c r="S22" i="7" s="1"/>
  <c r="T22" i="7" s="1"/>
  <c r="P17" i="7"/>
  <c r="Q17" i="7" s="1"/>
  <c r="R17" i="7"/>
  <c r="S17" i="7" s="1"/>
  <c r="T17" i="7" s="1"/>
  <c r="P30" i="7"/>
  <c r="Q30" i="7" s="1"/>
  <c r="R30" i="7"/>
  <c r="S30" i="7" s="1"/>
  <c r="T30" i="7" s="1"/>
  <c r="R23" i="7"/>
  <c r="S23" i="7" s="1"/>
  <c r="T23" i="7" s="1"/>
  <c r="P23" i="7"/>
  <c r="Q23" i="7" s="1"/>
  <c r="P18" i="7"/>
  <c r="Q18" i="7" s="1"/>
  <c r="P3" i="7"/>
  <c r="Q3" i="7" s="1"/>
  <c r="R29" i="7"/>
  <c r="S29" i="7" s="1"/>
  <c r="T29" i="7" s="1"/>
  <c r="P33" i="7"/>
  <c r="Q33" i="7" s="1"/>
  <c r="R15" i="7"/>
  <c r="S15" i="7"/>
  <c r="T15" i="7" s="1"/>
  <c r="S41" i="7"/>
  <c r="T41" i="7" s="1"/>
  <c r="P41" i="7"/>
  <c r="Q41" i="7" s="1"/>
  <c r="R35" i="7"/>
  <c r="S35" i="7"/>
  <c r="T35" i="7" s="1"/>
  <c r="R34" i="7"/>
  <c r="S34" i="7" s="1"/>
  <c r="T34" i="7" s="1"/>
  <c r="P34" i="7"/>
  <c r="Q34" i="7" s="1"/>
  <c r="P32" i="7"/>
  <c r="Q32" i="7" s="1"/>
  <c r="R32" i="7"/>
  <c r="S32" i="7" s="1"/>
  <c r="T32" i="7" s="1"/>
  <c r="P21" i="7"/>
  <c r="Q21" i="7" s="1"/>
  <c r="R21" i="7"/>
  <c r="S21" i="7" s="1"/>
  <c r="T21" i="7" s="1"/>
  <c r="R16" i="7"/>
  <c r="S16" i="7" s="1"/>
  <c r="T16" i="7" s="1"/>
  <c r="R14" i="7"/>
  <c r="S14" i="7" s="1"/>
  <c r="T14" i="7" s="1"/>
  <c r="P12" i="7"/>
  <c r="Q12" i="7" s="1"/>
  <c r="R12" i="7"/>
  <c r="S12" i="7" s="1"/>
  <c r="T12" i="7" s="1"/>
  <c r="R9" i="7"/>
  <c r="S9" i="7" s="1"/>
  <c r="T9" i="7" s="1"/>
  <c r="P9" i="7"/>
  <c r="Q9" i="7" s="1"/>
  <c r="R4" i="7"/>
  <c r="S4" i="7"/>
  <c r="T4" i="7" s="1"/>
  <c r="P4" i="7"/>
  <c r="Q4" i="7" s="1"/>
  <c r="P45" i="7"/>
  <c r="Q45" i="7" s="1"/>
  <c r="R45" i="7"/>
  <c r="S45" i="7" s="1"/>
  <c r="T45" i="7" s="1"/>
  <c r="R33" i="7"/>
  <c r="S33" i="7" s="1"/>
  <c r="T33" i="7" s="1"/>
  <c r="R20" i="7"/>
  <c r="S20" i="7"/>
  <c r="T20" i="7" s="1"/>
  <c r="R18" i="7"/>
  <c r="S18" i="7" s="1"/>
  <c r="T18" i="7" s="1"/>
  <c r="P15" i="7"/>
  <c r="Q15" i="7" s="1"/>
  <c r="P11" i="7"/>
  <c r="Q11" i="7" s="1"/>
  <c r="R11" i="7"/>
  <c r="S11" i="7" s="1"/>
  <c r="T11" i="7" s="1"/>
  <c r="R3" i="7"/>
  <c r="S3" i="7" s="1"/>
  <c r="T3" i="7" s="1"/>
  <c r="P56" i="7"/>
  <c r="Q56" i="7" s="1"/>
  <c r="Q55" i="7"/>
  <c r="R56" i="7"/>
  <c r="S56" i="7" s="1"/>
  <c r="T56" i="7" s="1"/>
  <c r="Q12" i="6"/>
  <c r="P10" i="6"/>
  <c r="M11" i="6"/>
  <c r="Q11" i="6"/>
  <c r="M50" i="6"/>
  <c r="Q50" i="6"/>
  <c r="R12" i="6"/>
  <c r="Q13" i="6"/>
  <c r="S10" i="6"/>
  <c r="T10" i="6" s="1"/>
  <c r="R13" i="6"/>
  <c r="Q5" i="6"/>
  <c r="Q10" i="6"/>
  <c r="Q51" i="6"/>
  <c r="R18" i="8"/>
  <c r="S18" i="8" s="1"/>
  <c r="T18" i="8" s="1"/>
  <c r="P18" i="8"/>
  <c r="Q18" i="8" s="1"/>
  <c r="P29" i="8"/>
  <c r="Q29" i="8" s="1"/>
  <c r="R29" i="8"/>
  <c r="S29" i="8" s="1"/>
  <c r="T29" i="8" s="1"/>
  <c r="R45" i="8"/>
  <c r="S45" i="8" s="1"/>
  <c r="T45" i="8" s="1"/>
  <c r="P45" i="8"/>
  <c r="Q45" i="8" s="1"/>
  <c r="P6" i="8"/>
  <c r="Q6" i="8" s="1"/>
  <c r="R6" i="8"/>
  <c r="S6" i="8" s="1"/>
  <c r="T6" i="8" s="1"/>
  <c r="Q11" i="8"/>
  <c r="P14" i="8"/>
  <c r="Q14" i="8" s="1"/>
  <c r="R14" i="8"/>
  <c r="S14" i="8" s="1"/>
  <c r="T14" i="8" s="1"/>
  <c r="R22" i="8"/>
  <c r="S22" i="8" s="1"/>
  <c r="T22" i="8" s="1"/>
  <c r="P22" i="8"/>
  <c r="Q22" i="8" s="1"/>
  <c r="P57" i="8"/>
  <c r="Q57" i="8" s="1"/>
  <c r="R57" i="8"/>
  <c r="S57" i="8" s="1"/>
  <c r="T57" i="8" s="1"/>
  <c r="R63" i="8"/>
  <c r="S63" i="8" s="1"/>
  <c r="T63" i="8" s="1"/>
  <c r="P63" i="8"/>
  <c r="Q63" i="8" s="1"/>
  <c r="R8" i="8"/>
  <c r="S8" i="8" s="1"/>
  <c r="T8" i="8" s="1"/>
  <c r="P8" i="8"/>
  <c r="Q8" i="8" s="1"/>
  <c r="P23" i="8"/>
  <c r="Q23" i="8" s="1"/>
  <c r="R23" i="8"/>
  <c r="S23" i="8" s="1"/>
  <c r="T23" i="8" s="1"/>
  <c r="P15" i="8"/>
  <c r="Q15" i="8" s="1"/>
  <c r="R15" i="8"/>
  <c r="S15" i="8" s="1"/>
  <c r="T15" i="8" s="1"/>
  <c r="R17" i="8"/>
  <c r="S17" i="8" s="1"/>
  <c r="T17" i="8" s="1"/>
  <c r="P17" i="8"/>
  <c r="Q17" i="8" s="1"/>
  <c r="P35" i="8"/>
  <c r="Q35" i="8" s="1"/>
  <c r="R35" i="8"/>
  <c r="S35" i="8" s="1"/>
  <c r="T35" i="8" s="1"/>
  <c r="P9" i="8"/>
  <c r="Q9" i="8" s="1"/>
  <c r="R9" i="8"/>
  <c r="S9" i="8" s="1"/>
  <c r="T9" i="8" s="1"/>
  <c r="R3" i="8"/>
  <c r="S3" i="8" s="1"/>
  <c r="T3" i="8" s="1"/>
  <c r="P3" i="8"/>
  <c r="Q3" i="8" s="1"/>
  <c r="R4" i="8"/>
  <c r="S4" i="8" s="1"/>
  <c r="T4" i="8" s="1"/>
  <c r="P4" i="8"/>
  <c r="Q4" i="8" s="1"/>
  <c r="P16" i="8"/>
  <c r="Q16" i="8" s="1"/>
  <c r="R16" i="8"/>
  <c r="S16" i="8" s="1"/>
  <c r="T16" i="8" s="1"/>
  <c r="P34" i="8"/>
  <c r="Q34" i="8" s="1"/>
  <c r="R34" i="8"/>
  <c r="S34" i="8" s="1"/>
  <c r="T34" i="8" s="1"/>
  <c r="R41" i="8"/>
  <c r="S41" i="8" s="1"/>
  <c r="T41" i="8" s="1"/>
  <c r="P41" i="8"/>
  <c r="Q41" i="8" s="1"/>
  <c r="R46" i="8"/>
  <c r="S46" i="8" s="1"/>
  <c r="T46" i="8" s="1"/>
  <c r="P46" i="8"/>
  <c r="Q46" i="8" s="1"/>
  <c r="P48" i="8"/>
  <c r="Q48" i="8" s="1"/>
  <c r="R48" i="8"/>
  <c r="S48" i="8" s="1"/>
  <c r="T48" i="8" s="1"/>
  <c r="P10" i="8"/>
  <c r="Q10" i="8" s="1"/>
  <c r="M13" i="8"/>
  <c r="R30" i="8"/>
  <c r="S30" i="8" s="1"/>
  <c r="T30" i="8" s="1"/>
  <c r="R32" i="8"/>
  <c r="S32" i="8" s="1"/>
  <c r="T32" i="8" s="1"/>
  <c r="Q69" i="8"/>
  <c r="R21" i="8"/>
  <c r="S21" i="8" s="1"/>
  <c r="T21" i="8" s="1"/>
  <c r="R44" i="8"/>
  <c r="S44" i="8" s="1"/>
  <c r="T44" i="8" s="1"/>
  <c r="P44" i="8"/>
  <c r="Q44" i="8" s="1"/>
  <c r="P47" i="8"/>
  <c r="Q47" i="8" s="1"/>
  <c r="S47" i="8"/>
  <c r="T47" i="8" s="1"/>
  <c r="R11" i="8"/>
  <c r="S11" i="8" s="1"/>
  <c r="T11" i="8" s="1"/>
  <c r="R12" i="8"/>
  <c r="S12" i="8" s="1"/>
  <c r="T12" i="8" s="1"/>
  <c r="P30" i="8"/>
  <c r="Q30" i="8" s="1"/>
  <c r="P32" i="8"/>
  <c r="Q32" i="8" s="1"/>
  <c r="R61" i="8"/>
  <c r="S61" i="8" s="1"/>
  <c r="T61" i="8" s="1"/>
  <c r="P61" i="8"/>
  <c r="R62" i="8"/>
  <c r="S62" i="8" s="1"/>
  <c r="T62" i="8" s="1"/>
  <c r="P62" i="8"/>
  <c r="Q66" i="8"/>
  <c r="S10" i="8"/>
  <c r="T10" i="8" s="1"/>
  <c r="P20" i="8"/>
  <c r="Q20" i="8" s="1"/>
  <c r="R20" i="8"/>
  <c r="S20" i="8" s="1"/>
  <c r="T20" i="8" s="1"/>
  <c r="P19" i="8"/>
  <c r="Q19" i="8" s="1"/>
  <c r="S19" i="8"/>
  <c r="T19" i="8" s="1"/>
  <c r="R31" i="8"/>
  <c r="S31" i="8" s="1"/>
  <c r="T31" i="8" s="1"/>
  <c r="R33" i="8"/>
  <c r="S33" i="8" s="1"/>
  <c r="T33" i="8" s="1"/>
  <c r="P33" i="8"/>
  <c r="Q33" i="8" s="1"/>
  <c r="P42" i="8"/>
  <c r="Q42" i="8" s="1"/>
  <c r="S42" i="8"/>
  <c r="T42" i="8" s="1"/>
  <c r="P49" i="8"/>
  <c r="Q49" i="8" s="1"/>
  <c r="R49" i="8"/>
  <c r="S49" i="8" s="1"/>
  <c r="T49" i="8" s="1"/>
  <c r="Q68" i="8"/>
  <c r="R55" i="8"/>
  <c r="S55" i="8" s="1"/>
  <c r="T55" i="8" s="1"/>
  <c r="Q51" i="8"/>
  <c r="R63" i="7"/>
  <c r="S63" i="7" s="1"/>
  <c r="T63" i="7" s="1"/>
  <c r="P63" i="7"/>
  <c r="Q63" i="7" s="1"/>
  <c r="P57" i="7"/>
  <c r="Q57" i="7" s="1"/>
  <c r="R57" i="7"/>
  <c r="S57" i="7" s="1"/>
  <c r="T57" i="7" s="1"/>
  <c r="R61" i="7"/>
  <c r="S61" i="7" s="1"/>
  <c r="T61" i="7" s="1"/>
  <c r="P61" i="7"/>
  <c r="R62" i="7"/>
  <c r="S62" i="7" s="1"/>
  <c r="T62" i="7" s="1"/>
  <c r="P62" i="7"/>
  <c r="Q66" i="7"/>
  <c r="Q69" i="7"/>
  <c r="Q68" i="7"/>
  <c r="R55" i="7"/>
  <c r="S55" i="7" s="1"/>
  <c r="T55" i="7" s="1"/>
  <c r="P16" i="6"/>
  <c r="Q16" i="6" s="1"/>
  <c r="R16" i="6"/>
  <c r="S16" i="6" s="1"/>
  <c r="T16" i="6" s="1"/>
  <c r="R9" i="6"/>
  <c r="S9" i="6" s="1"/>
  <c r="T9" i="6" s="1"/>
  <c r="P9" i="6"/>
  <c r="Q9" i="6" s="1"/>
  <c r="R4" i="6"/>
  <c r="S4" i="6" s="1"/>
  <c r="T4" i="6" s="1"/>
  <c r="P4" i="6"/>
  <c r="Q4" i="6" s="1"/>
  <c r="P15" i="6"/>
  <c r="Q15" i="6" s="1"/>
  <c r="R15" i="6"/>
  <c r="S15" i="6" s="1"/>
  <c r="T15" i="6" s="1"/>
  <c r="R6" i="6"/>
  <c r="S6" i="6" s="1"/>
  <c r="T6" i="6" s="1"/>
  <c r="P6" i="6"/>
  <c r="Q6" i="6" s="1"/>
  <c r="P14" i="6"/>
  <c r="Q14" i="6" s="1"/>
  <c r="R14" i="6"/>
  <c r="S14" i="6" s="1"/>
  <c r="T14" i="6" s="1"/>
  <c r="R7" i="6"/>
  <c r="P7" i="6"/>
  <c r="Q7" i="6" s="1"/>
  <c r="R8" i="6"/>
  <c r="S8" i="6" s="1"/>
  <c r="T8" i="6" s="1"/>
  <c r="P20" i="6"/>
  <c r="Q20" i="6" s="1"/>
  <c r="R20" i="6"/>
  <c r="S20" i="6" s="1"/>
  <c r="T20" i="6" s="1"/>
  <c r="R21" i="6"/>
  <c r="S21" i="6" s="1"/>
  <c r="T21" i="6" s="1"/>
  <c r="P21" i="6"/>
  <c r="Q21" i="6" s="1"/>
  <c r="R30" i="6"/>
  <c r="S30" i="6" s="1"/>
  <c r="T30" i="6" s="1"/>
  <c r="P30" i="6"/>
  <c r="Q30" i="6" s="1"/>
  <c r="R32" i="6"/>
  <c r="S32" i="6" s="1"/>
  <c r="T32" i="6" s="1"/>
  <c r="P32" i="6"/>
  <c r="Q32" i="6" s="1"/>
  <c r="R3" i="6"/>
  <c r="S3" i="6" s="1"/>
  <c r="T3" i="6" s="1"/>
  <c r="P8" i="6"/>
  <c r="Q8" i="6" s="1"/>
  <c r="R17" i="6"/>
  <c r="S17" i="6" s="1"/>
  <c r="T17" i="6" s="1"/>
  <c r="P17" i="6"/>
  <c r="Q17" i="6" s="1"/>
  <c r="P19" i="6"/>
  <c r="Q19" i="6" s="1"/>
  <c r="R19" i="6"/>
  <c r="S19" i="6" s="1"/>
  <c r="T19" i="6" s="1"/>
  <c r="P29" i="6"/>
  <c r="Q29" i="6" s="1"/>
  <c r="R29" i="6"/>
  <c r="S29" i="6" s="1"/>
  <c r="T29" i="6" s="1"/>
  <c r="R44" i="6"/>
  <c r="P44" i="6"/>
  <c r="Q44" i="6" s="1"/>
  <c r="S44" i="6"/>
  <c r="T44" i="6" s="1"/>
  <c r="P47" i="6"/>
  <c r="Q47" i="6" s="1"/>
  <c r="R47" i="6"/>
  <c r="S47" i="6"/>
  <c r="T47" i="6" s="1"/>
  <c r="P48" i="6"/>
  <c r="Q48" i="6" s="1"/>
  <c r="R48" i="6"/>
  <c r="S48" i="6" s="1"/>
  <c r="T48" i="6" s="1"/>
  <c r="P49" i="6"/>
  <c r="Q49" i="6" s="1"/>
  <c r="R49" i="6"/>
  <c r="S49" i="6" s="1"/>
  <c r="T49" i="6" s="1"/>
  <c r="P3" i="6"/>
  <c r="Q3" i="6" s="1"/>
  <c r="R22" i="6"/>
  <c r="S22" i="6" s="1"/>
  <c r="T22" i="6" s="1"/>
  <c r="P22" i="6"/>
  <c r="Q22" i="6" s="1"/>
  <c r="R33" i="6"/>
  <c r="S33" i="6" s="1"/>
  <c r="T33" i="6" s="1"/>
  <c r="P33" i="6"/>
  <c r="Q33" i="6" s="1"/>
  <c r="R18" i="6"/>
  <c r="S18" i="6" s="1"/>
  <c r="T18" i="6" s="1"/>
  <c r="P18" i="6"/>
  <c r="Q18" i="6" s="1"/>
  <c r="P35" i="6"/>
  <c r="Q35" i="6" s="1"/>
  <c r="R35" i="6"/>
  <c r="S35" i="6" s="1"/>
  <c r="T35" i="6" s="1"/>
  <c r="P42" i="6"/>
  <c r="Q42" i="6" s="1"/>
  <c r="R42" i="6"/>
  <c r="S42" i="6" s="1"/>
  <c r="T42" i="6" s="1"/>
  <c r="R46" i="6"/>
  <c r="S46" i="6" s="1"/>
  <c r="T46" i="6" s="1"/>
  <c r="P46" i="6"/>
  <c r="Q46" i="6" s="1"/>
  <c r="P23" i="6"/>
  <c r="Q23" i="6" s="1"/>
  <c r="R23" i="6"/>
  <c r="S23" i="6"/>
  <c r="T23" i="6" s="1"/>
  <c r="R31" i="6"/>
  <c r="S31" i="6" s="1"/>
  <c r="T31" i="6" s="1"/>
  <c r="P31" i="6"/>
  <c r="Q31" i="6" s="1"/>
  <c r="P34" i="6"/>
  <c r="Q34" i="6" s="1"/>
  <c r="R34" i="6"/>
  <c r="S34" i="6" s="1"/>
  <c r="T34" i="6" s="1"/>
  <c r="R41" i="6"/>
  <c r="S41" i="6" s="1"/>
  <c r="T41" i="6" s="1"/>
  <c r="P41" i="6"/>
  <c r="Q41" i="6" s="1"/>
  <c r="R45" i="6"/>
  <c r="S45" i="6" s="1"/>
  <c r="T45" i="6" s="1"/>
  <c r="P45" i="6"/>
  <c r="Q45" i="6" s="1"/>
  <c r="S13" i="6"/>
  <c r="T13" i="6" s="1"/>
  <c r="S11" i="6"/>
  <c r="T11" i="6" s="1"/>
  <c r="S12" i="6"/>
  <c r="T12" i="6" s="1"/>
  <c r="H39" i="4" l="1"/>
  <c r="J39" i="4" s="1"/>
  <c r="K39" i="4" s="1"/>
  <c r="L39" i="4" s="1"/>
  <c r="M39" i="4" s="1"/>
  <c r="N39" i="4" s="1"/>
  <c r="O39" i="4" s="1"/>
  <c r="M41" i="4"/>
  <c r="H6" i="4" l="1"/>
  <c r="J6" i="4" s="1"/>
  <c r="K6" i="4" s="1"/>
  <c r="L6" i="4" s="1"/>
  <c r="M6" i="4" s="1"/>
  <c r="N6" i="4" s="1"/>
  <c r="O6" i="4" s="1"/>
  <c r="H7" i="4"/>
  <c r="J7" i="4" s="1"/>
  <c r="K7" i="4" s="1"/>
  <c r="L7" i="4" s="1"/>
  <c r="M7" i="4" s="1"/>
  <c r="N7" i="4" s="1"/>
  <c r="O7" i="4" s="1"/>
  <c r="H50" i="4" l="1"/>
  <c r="J50" i="4" s="1"/>
  <c r="K50" i="4" s="1"/>
  <c r="N50" i="4" s="1"/>
  <c r="O50" i="4" s="1"/>
  <c r="H51" i="4"/>
  <c r="J51" i="4" s="1"/>
  <c r="K51" i="4" s="1"/>
  <c r="N51" i="4" s="1"/>
  <c r="O51" i="4" s="1"/>
  <c r="H52" i="4"/>
  <c r="J52" i="4" s="1"/>
  <c r="K52" i="4" s="1"/>
  <c r="M52" i="4" s="1"/>
  <c r="N52" i="4" s="1"/>
  <c r="O52" i="4" s="1"/>
  <c r="H8" i="4"/>
  <c r="J8" i="4" s="1"/>
  <c r="K8" i="4" s="1"/>
  <c r="L8" i="4" s="1"/>
  <c r="M8" i="4" s="1"/>
  <c r="N8" i="4" s="1"/>
  <c r="O8" i="4" s="1"/>
  <c r="H9" i="4"/>
  <c r="J9" i="4" s="1"/>
  <c r="K9" i="4" s="1"/>
  <c r="L9" i="4" s="1"/>
  <c r="M9" i="4" s="1"/>
  <c r="N9" i="4" s="1"/>
  <c r="O9" i="4" s="1"/>
  <c r="H10" i="4"/>
  <c r="J10" i="4" s="1"/>
  <c r="K10" i="4" s="1"/>
  <c r="M10" i="4" s="1"/>
  <c r="N10" i="4" s="1"/>
  <c r="O10" i="4" s="1"/>
  <c r="H11" i="4"/>
  <c r="J11" i="4" s="1"/>
  <c r="K11" i="4" s="1"/>
  <c r="M11" i="4" s="1"/>
  <c r="N11" i="4" s="1"/>
  <c r="O11" i="4" s="1"/>
  <c r="H12" i="4"/>
  <c r="J12" i="4" s="1"/>
  <c r="K12" i="4" s="1"/>
  <c r="H13" i="4"/>
  <c r="J13" i="4" s="1"/>
  <c r="K13" i="4" s="1"/>
  <c r="M13" i="4" s="1"/>
  <c r="N13" i="4" s="1"/>
  <c r="O13" i="4" s="1"/>
  <c r="H14" i="4"/>
  <c r="J14" i="4" s="1"/>
  <c r="K14" i="4" s="1"/>
  <c r="M14" i="4" s="1"/>
  <c r="N14" i="4" s="1"/>
  <c r="O14" i="4" s="1"/>
  <c r="H15" i="4"/>
  <c r="J15" i="4" s="1"/>
  <c r="K15" i="4" s="1"/>
  <c r="M15" i="4" s="1"/>
  <c r="N15" i="4" s="1"/>
  <c r="O15" i="4" s="1"/>
  <c r="H16" i="4"/>
  <c r="J16" i="4" s="1"/>
  <c r="K16" i="4" s="1"/>
  <c r="M16" i="4" s="1"/>
  <c r="N16" i="4" s="1"/>
  <c r="O16" i="4" s="1"/>
  <c r="H17" i="4"/>
  <c r="J17" i="4" s="1"/>
  <c r="K17" i="4" s="1"/>
  <c r="M17" i="4" s="1"/>
  <c r="N17" i="4" s="1"/>
  <c r="O17" i="4" s="1"/>
  <c r="H18" i="4"/>
  <c r="J18" i="4" s="1"/>
  <c r="K18" i="4" s="1"/>
  <c r="M18" i="4" s="1"/>
  <c r="N18" i="4" s="1"/>
  <c r="O18" i="4" s="1"/>
  <c r="H19" i="4"/>
  <c r="J19" i="4" s="1"/>
  <c r="K19" i="4" s="1"/>
  <c r="M19" i="4" s="1"/>
  <c r="N19" i="4" s="1"/>
  <c r="O19" i="4" s="1"/>
  <c r="H20" i="4"/>
  <c r="J20" i="4" s="1"/>
  <c r="K20" i="4" s="1"/>
  <c r="L20" i="4" s="1"/>
  <c r="M20" i="4" s="1"/>
  <c r="N20" i="4" s="1"/>
  <c r="O20" i="4" s="1"/>
  <c r="H21" i="4"/>
  <c r="J21" i="4" s="1"/>
  <c r="K21" i="4" s="1"/>
  <c r="L21" i="4" s="1"/>
  <c r="M21" i="4" s="1"/>
  <c r="N21" i="4" s="1"/>
  <c r="O21" i="4" s="1"/>
  <c r="H22" i="4"/>
  <c r="J22" i="4" s="1"/>
  <c r="K22" i="4" s="1"/>
  <c r="L22" i="4" s="1"/>
  <c r="M22" i="4" s="1"/>
  <c r="N22" i="4" s="1"/>
  <c r="O22" i="4" s="1"/>
  <c r="H23" i="4"/>
  <c r="J23" i="4" s="1"/>
  <c r="K23" i="4" s="1"/>
  <c r="L23" i="4" s="1"/>
  <c r="M23" i="4" s="1"/>
  <c r="N23" i="4" s="1"/>
  <c r="O23" i="4" s="1"/>
  <c r="H24" i="4"/>
  <c r="J24" i="4" s="1"/>
  <c r="K24" i="4" s="1"/>
  <c r="L24" i="4" s="1"/>
  <c r="M24" i="4" s="1"/>
  <c r="N24" i="4" s="1"/>
  <c r="O24" i="4" s="1"/>
  <c r="H25" i="4"/>
  <c r="J25" i="4" s="1"/>
  <c r="K25" i="4" s="1"/>
  <c r="L25" i="4" s="1"/>
  <c r="M25" i="4" s="1"/>
  <c r="N25" i="4" s="1"/>
  <c r="O25" i="4" s="1"/>
  <c r="H26" i="4"/>
  <c r="J26" i="4" s="1"/>
  <c r="K26" i="4" s="1"/>
  <c r="L26" i="4" s="1"/>
  <c r="M26" i="4" s="1"/>
  <c r="N26" i="4" s="1"/>
  <c r="O26" i="4" s="1"/>
  <c r="H27" i="4"/>
  <c r="J27" i="4" s="1"/>
  <c r="K27" i="4" s="1"/>
  <c r="L27" i="4" s="1"/>
  <c r="M27" i="4" s="1"/>
  <c r="N27" i="4" s="1"/>
  <c r="O27" i="4" s="1"/>
  <c r="H28" i="4"/>
  <c r="J28" i="4" s="1"/>
  <c r="K28" i="4" s="1"/>
  <c r="L28" i="4" s="1"/>
  <c r="M28" i="4" s="1"/>
  <c r="N28" i="4" s="1"/>
  <c r="O28" i="4" s="1"/>
  <c r="H29" i="4"/>
  <c r="J29" i="4" s="1"/>
  <c r="K29" i="4" s="1"/>
  <c r="L29" i="4" s="1"/>
  <c r="M29" i="4" s="1"/>
  <c r="N29" i="4" s="1"/>
  <c r="O29" i="4" s="1"/>
  <c r="H30" i="4"/>
  <c r="J30" i="4" s="1"/>
  <c r="K30" i="4" s="1"/>
  <c r="L30" i="4" s="1"/>
  <c r="M30" i="4" s="1"/>
  <c r="N30" i="4" s="1"/>
  <c r="O30" i="4" s="1"/>
  <c r="H31" i="4"/>
  <c r="J31" i="4" s="1"/>
  <c r="K31" i="4" s="1"/>
  <c r="M31" i="4" s="1"/>
  <c r="N31" i="4" s="1"/>
  <c r="O31" i="4" s="1"/>
  <c r="H32" i="4"/>
  <c r="J32" i="4" s="1"/>
  <c r="K32" i="4" s="1"/>
  <c r="M32" i="4" s="1"/>
  <c r="N32" i="4" s="1"/>
  <c r="O32" i="4" s="1"/>
  <c r="H33" i="4"/>
  <c r="J33" i="4" s="1"/>
  <c r="K33" i="4" s="1"/>
  <c r="M33" i="4" s="1"/>
  <c r="N33" i="4" s="1"/>
  <c r="O33" i="4" s="1"/>
  <c r="H34" i="4"/>
  <c r="J34" i="4" s="1"/>
  <c r="K34" i="4" s="1"/>
  <c r="M34" i="4" s="1"/>
  <c r="N34" i="4" s="1"/>
  <c r="O34" i="4" s="1"/>
  <c r="H35" i="4"/>
  <c r="J35" i="4" s="1"/>
  <c r="K35" i="4" s="1"/>
  <c r="L35" i="4" s="1"/>
  <c r="M35" i="4" s="1"/>
  <c r="N35" i="4" s="1"/>
  <c r="O35" i="4" s="1"/>
  <c r="H36" i="4"/>
  <c r="J36" i="4" s="1"/>
  <c r="K36" i="4" s="1"/>
  <c r="L36" i="4" s="1"/>
  <c r="M36" i="4" s="1"/>
  <c r="N36" i="4" s="1"/>
  <c r="O36" i="4" s="1"/>
  <c r="H37" i="4"/>
  <c r="J37" i="4" s="1"/>
  <c r="K37" i="4" s="1"/>
  <c r="L37" i="4" s="1"/>
  <c r="M37" i="4" s="1"/>
  <c r="N37" i="4" s="1"/>
  <c r="O37" i="4" s="1"/>
  <c r="H38" i="4"/>
  <c r="J38" i="4" s="1"/>
  <c r="K38" i="4" s="1"/>
  <c r="L38" i="4" s="1"/>
  <c r="N38" i="4" s="1"/>
  <c r="O38" i="4" s="1"/>
  <c r="H40" i="4"/>
  <c r="J40" i="4" s="1"/>
  <c r="K40" i="4" s="1"/>
  <c r="M40" i="4" s="1"/>
  <c r="N40" i="4" s="1"/>
  <c r="O40" i="4" s="1"/>
  <c r="H41" i="4"/>
  <c r="J41" i="4" s="1"/>
  <c r="H42" i="4"/>
  <c r="J42" i="4" s="1"/>
  <c r="K42" i="4" s="1"/>
  <c r="L42" i="4" s="1"/>
  <c r="M42" i="4" s="1"/>
  <c r="N42" i="4" s="1"/>
  <c r="O42" i="4" s="1"/>
  <c r="H43" i="4"/>
  <c r="J43" i="4" s="1"/>
  <c r="K43" i="4" s="1"/>
  <c r="L43" i="4" s="1"/>
  <c r="M43" i="4" s="1"/>
  <c r="N43" i="4" s="1"/>
  <c r="O43" i="4" s="1"/>
  <c r="H5" i="4"/>
  <c r="J5" i="4" s="1"/>
  <c r="N41" i="4" l="1"/>
  <c r="O41" i="4" s="1"/>
  <c r="K41" i="4"/>
  <c r="M12" i="4"/>
  <c r="N12" i="4" s="1"/>
  <c r="O12" i="4" s="1"/>
  <c r="K5" i="4"/>
  <c r="L5" i="4" s="1"/>
  <c r="M5" i="4" s="1"/>
  <c r="N5" i="4" s="1"/>
  <c r="O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DBE137A9-018C-413D-866A-9BFA7700549F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48A0273A-ED0D-4488-A968-DBF5E61586B8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1CD2796D-938D-4E45-97B4-63CA18982D3E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76100276-02B0-4860-952D-A99FBA4A6CAA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B02BD879-D127-442D-9325-BC35C9F3231B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BC37390B-40B8-47C9-8989-8570A5085782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sharedStrings.xml><?xml version="1.0" encoding="utf-8"?>
<sst xmlns="http://schemas.openxmlformats.org/spreadsheetml/2006/main" count="1417" uniqueCount="234">
  <si>
    <t>Home/EU 2020/21 ANNUAL FEE (UNLESS OTHERWISE INDICATED)</t>
  </si>
  <si>
    <t>Home/EU 2021/22 ANNUAL FEE (UNLESS OTHERWISE INDICATED)</t>
  </si>
  <si>
    <t>International 2021/22
Annual Fee</t>
  </si>
  <si>
    <t>Home/EU 2022/23 ANNUAL FEE (UNLESS OTHERWISE INDICATED)</t>
  </si>
  <si>
    <t xml:space="preserve"> Postgraduate Fees</t>
  </si>
  <si>
    <t>DEPARTMENT</t>
  </si>
  <si>
    <t>FULL TIME</t>
  </si>
  <si>
    <t>NOTES</t>
  </si>
  <si>
    <r>
      <rPr>
        <b/>
        <sz val="11"/>
        <rFont val="Calibri"/>
        <family val="2"/>
        <scheme val="minor"/>
      </rPr>
      <t>International 2020/21
Annual Fee</t>
    </r>
  </si>
  <si>
    <t>Dance</t>
  </si>
  <si>
    <r>
      <rPr>
        <sz val="11"/>
        <color rgb="FF363636"/>
        <rFont val="Calibri"/>
        <family val="2"/>
        <scheme val="minor"/>
      </rPr>
      <t>MA Somatic Practices by Independent Research</t>
    </r>
  </si>
  <si>
    <t>£</t>
  </si>
  <si>
    <r>
      <rPr>
        <sz val="11"/>
        <color rgb="FF363636"/>
        <rFont val="Calibri"/>
        <family val="2"/>
        <scheme val="minor"/>
      </rPr>
      <t>MA Dance Advanced Practice</t>
    </r>
  </si>
  <si>
    <r>
      <rPr>
        <sz val="11"/>
        <color rgb="FF363636"/>
        <rFont val="Calibri"/>
        <family val="2"/>
        <scheme val="minor"/>
      </rPr>
      <t>MA Choreography by Independent Research</t>
    </r>
  </si>
  <si>
    <r>
      <rPr>
        <sz val="11"/>
        <color rgb="FF363636"/>
        <rFont val="Calibri"/>
        <family val="2"/>
        <scheme val="minor"/>
      </rPr>
      <t>MA Choreography &amp; Professional Practice</t>
    </r>
  </si>
  <si>
    <r>
      <rPr>
        <sz val="11"/>
        <color rgb="FF363636"/>
        <rFont val="Calibri"/>
        <family val="2"/>
        <scheme val="minor"/>
      </rPr>
      <t>MA Performance Dance (MAP)</t>
    </r>
  </si>
  <si>
    <r>
      <rPr>
        <sz val="11"/>
        <color rgb="FF363636"/>
        <rFont val="Calibri"/>
        <family val="2"/>
        <scheme val="minor"/>
      </rPr>
      <t>PG Diploma Contemporary Dance Performance</t>
    </r>
  </si>
  <si>
    <r>
      <rPr>
        <sz val="11"/>
        <color rgb="FF363636"/>
        <rFont val="Calibri"/>
        <family val="2"/>
        <scheme val="minor"/>
      </rPr>
      <t>MA Dance Research</t>
    </r>
  </si>
  <si>
    <t>Humanities</t>
  </si>
  <si>
    <r>
      <rPr>
        <sz val="11"/>
        <color rgb="FF363636"/>
        <rFont val="Calibri"/>
        <family val="2"/>
        <scheme val="minor"/>
      </rPr>
      <t>MA Cultural History</t>
    </r>
  </si>
  <si>
    <r>
      <rPr>
        <sz val="11"/>
        <color rgb="FF363636"/>
        <rFont val="Calibri"/>
        <family val="2"/>
        <scheme val="minor"/>
      </rPr>
      <t>MRes The History of Africa &amp; African Diaspora (Distance
Learning, so fee applies to all)</t>
    </r>
  </si>
  <si>
    <r>
      <rPr>
        <sz val="11"/>
        <color rgb="FF363636"/>
        <rFont val="Calibri"/>
        <family val="2"/>
        <scheme val="minor"/>
      </rPr>
      <t>MA Creative Writing</t>
    </r>
  </si>
  <si>
    <r>
      <rPr>
        <sz val="11"/>
        <color rgb="FF363636"/>
        <rFont val="Calibri"/>
        <family val="2"/>
        <scheme val="minor"/>
      </rPr>
      <t>MA English Literature</t>
    </r>
  </si>
  <si>
    <r>
      <rPr>
        <sz val="11"/>
        <color rgb="FF363636"/>
        <rFont val="Calibri"/>
        <family val="2"/>
        <scheme val="minor"/>
      </rPr>
      <t>MA Performance (Theatre)</t>
    </r>
  </si>
  <si>
    <r>
      <rPr>
        <sz val="11"/>
        <color rgb="FF363636"/>
        <rFont val="Calibri"/>
        <family val="2"/>
        <scheme val="minor"/>
      </rPr>
      <t>MA Performance (Theatre Collectives)</t>
    </r>
  </si>
  <si>
    <t>Institute for Sport</t>
  </si>
  <si>
    <r>
      <rPr>
        <sz val="11"/>
        <color rgb="FF363636"/>
        <rFont val="Calibri"/>
        <family val="2"/>
        <scheme val="minor"/>
      </rPr>
      <t>MSc Sport &amp; Exercise - Biomechanics</t>
    </r>
  </si>
  <si>
    <r>
      <rPr>
        <sz val="11"/>
        <color rgb="FF363636"/>
        <rFont val="Calibri"/>
        <family val="2"/>
        <scheme val="minor"/>
      </rPr>
      <t>MSc Sport &amp; Exercise - Physiology</t>
    </r>
  </si>
  <si>
    <r>
      <rPr>
        <sz val="11"/>
        <color rgb="FF363636"/>
        <rFont val="Calibri"/>
        <family val="2"/>
        <scheme val="minor"/>
      </rPr>
      <t>MSc Sport &amp; Exercise - Psychology</t>
    </r>
  </si>
  <si>
    <r>
      <rPr>
        <sz val="11"/>
        <color rgb="FF363636"/>
        <rFont val="Calibri"/>
        <family val="2"/>
        <scheme val="minor"/>
      </rPr>
      <t>MSc Psychology of Sport &amp; Exercise</t>
    </r>
  </si>
  <si>
    <r>
      <rPr>
        <sz val="11"/>
        <color rgb="FF363636"/>
        <rFont val="Calibri"/>
        <family val="2"/>
        <scheme val="minor"/>
      </rPr>
      <t>MSc Sports Performance Analysis</t>
    </r>
  </si>
  <si>
    <r>
      <rPr>
        <sz val="11"/>
        <color rgb="FF363636"/>
        <rFont val="Calibri"/>
        <family val="2"/>
        <scheme val="minor"/>
      </rPr>
      <t>MSc Sports Coaching Science</t>
    </r>
  </si>
  <si>
    <r>
      <rPr>
        <sz val="11"/>
        <color rgb="FF363636"/>
        <rFont val="Calibri"/>
        <family val="2"/>
        <scheme val="minor"/>
      </rPr>
      <t>MSc Applied Sport and Exercise
Nutrition</t>
    </r>
  </si>
  <si>
    <r>
      <rPr>
        <sz val="11"/>
        <color rgb="FF363636"/>
        <rFont val="Calibri"/>
        <family val="2"/>
        <scheme val="minor"/>
      </rPr>
      <t>MSc Physical Activity and Public
Health</t>
    </r>
  </si>
  <si>
    <t>N/A</t>
  </si>
  <si>
    <r>
      <rPr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</si>
  <si>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sz val="11"/>
        <color rgb="FF363636"/>
        <rFont val="Calibri"/>
        <family val="2"/>
        <scheme val="minor"/>
      </rPr>
      <t>MSc Strength and Conditioning</t>
    </r>
  </si>
  <si>
    <t>Social Work</t>
  </si>
  <si>
    <r>
      <rPr>
        <sz val="11"/>
        <color rgb="FF363636"/>
        <rFont val="Calibri"/>
        <family val="2"/>
        <scheme val="minor"/>
      </rPr>
      <t>PG Diploma Social Work</t>
    </r>
  </si>
  <si>
    <r>
      <rPr>
        <sz val="11"/>
        <color rgb="FF363636"/>
        <rFont val="Calibri"/>
        <family val="2"/>
        <scheme val="minor"/>
      </rPr>
      <t>Total fee = 18
months</t>
    </r>
  </si>
  <si>
    <r>
      <rPr>
        <sz val="11"/>
        <color rgb="FF363636"/>
        <rFont val="Calibri"/>
        <family val="2"/>
        <scheme val="minor"/>
      </rPr>
      <t>MA Social Work</t>
    </r>
  </si>
  <si>
    <r>
      <rPr>
        <sz val="11"/>
        <color rgb="FF363636"/>
        <rFont val="Calibri"/>
        <family val="2"/>
        <scheme val="minor"/>
      </rPr>
      <t>MA Composition for Film, TV and Games</t>
    </r>
  </si>
  <si>
    <r>
      <rPr>
        <sz val="11"/>
        <color rgb="FF363636"/>
        <rFont val="Calibri"/>
        <family val="2"/>
        <scheme val="minor"/>
      </rPr>
      <t>January enrolment</t>
    </r>
  </si>
  <si>
    <r>
      <rPr>
        <sz val="11"/>
        <color rgb="FF363636"/>
        <rFont val="Calibri"/>
        <family val="2"/>
        <scheme val="minor"/>
      </rPr>
      <t>MA Film Production</t>
    </r>
  </si>
  <si>
    <r>
      <rPr>
        <sz val="11"/>
        <color rgb="FF363636"/>
        <rFont val="Calibri"/>
        <family val="2"/>
        <scheme val="minor"/>
      </rPr>
      <t>MA Screen Acting</t>
    </r>
  </si>
  <si>
    <t>Business School</t>
  </si>
  <si>
    <r>
      <rPr>
        <sz val="11"/>
        <color rgb="FF363636"/>
        <rFont val="Calibri"/>
        <family val="2"/>
        <scheme val="minor"/>
      </rPr>
      <t>MSc Data Science &amp; Analytics</t>
    </r>
  </si>
  <si>
    <r>
      <rPr>
        <sz val="11"/>
        <color rgb="FF363636"/>
        <rFont val="Calibri"/>
        <family val="2"/>
        <scheme val="minor"/>
      </rPr>
      <t>MSc Digital Marketing</t>
    </r>
  </si>
  <si>
    <r>
      <rPr>
        <sz val="11"/>
        <color rgb="FF363636"/>
        <rFont val="Calibri"/>
        <family val="2"/>
        <scheme val="minor"/>
      </rPr>
      <t>MSc International Business</t>
    </r>
  </si>
  <si>
    <r>
      <rPr>
        <sz val="11"/>
        <color rgb="FF363636"/>
        <rFont val="Calibri"/>
        <family val="2"/>
        <scheme val="minor"/>
      </rPr>
      <t>Cost for entire course</t>
    </r>
  </si>
  <si>
    <r>
      <rPr>
        <sz val="11"/>
        <color rgb="FF363636"/>
        <rFont val="Calibri"/>
        <family val="2"/>
        <scheme val="minor"/>
      </rPr>
      <t>PGCE</t>
    </r>
  </si>
  <si>
    <t>Education</t>
  </si>
  <si>
    <t>Conservatoire</t>
  </si>
  <si>
    <r>
      <rPr>
        <sz val="11"/>
        <color rgb="FF363636"/>
        <rFont val="Calibri"/>
        <family val="2"/>
        <scheme val="minor"/>
      </rPr>
      <t>MA Music Performance</t>
    </r>
  </si>
  <si>
    <r>
      <rPr>
        <sz val="11"/>
        <color rgb="FF363636"/>
        <rFont val="Calibri"/>
        <family val="2"/>
        <scheme val="minor"/>
      </rPr>
      <t>MA Music Performance (Distance Learning) 120 credits</t>
    </r>
  </si>
  <si>
    <r>
      <rPr>
        <sz val="11"/>
        <color rgb="FF363636"/>
        <rFont val="Calibri"/>
        <family val="2"/>
        <scheme val="minor"/>
      </rPr>
      <t>PGCert Performance</t>
    </r>
  </si>
  <si>
    <r>
      <rPr>
        <sz val="11"/>
        <color rgb="FF363636"/>
        <rFont val="Calibri"/>
        <family val="2"/>
        <scheme val="minor"/>
      </rPr>
      <t>Advanced Performance</t>
    </r>
  </si>
  <si>
    <r>
      <rPr>
        <sz val="11"/>
        <color rgb="FF363636"/>
        <rFont val="Calibri"/>
        <family val="2"/>
        <scheme val="minor"/>
      </rPr>
      <t>Non credit bearing</t>
    </r>
  </si>
  <si>
    <r>
      <rPr>
        <sz val="11"/>
        <rFont val="Calibri"/>
        <family val="2"/>
        <scheme val="minor"/>
      </rPr>
      <t>Postgraduate
Research (i.e. PhD and MPhil etc)</t>
    </r>
  </si>
  <si>
    <r>
      <rPr>
        <sz val="11"/>
        <color rgb="FF363636"/>
        <rFont val="Calibri"/>
        <family val="2"/>
        <scheme val="minor"/>
      </rPr>
      <t>MPhil / PhD All Subjects</t>
    </r>
  </si>
  <si>
    <r>
      <rPr>
        <sz val="11"/>
        <color rgb="FF363636"/>
        <rFont val="Calibri"/>
        <family val="2"/>
        <scheme val="minor"/>
      </rPr>
      <t>MPhil / PhD Nominal Registration (Writing Up Fee)</t>
    </r>
  </si>
  <si>
    <r>
      <rPr>
        <sz val="11"/>
        <color rgb="FF363636"/>
        <rFont val="Calibri"/>
        <family val="2"/>
        <scheme val="minor"/>
      </rPr>
      <t>ProfDoc/DProf (540 total credits over 3 years)</t>
    </r>
  </si>
  <si>
    <r>
      <rPr>
        <sz val="11"/>
        <color rgb="FF363636"/>
        <rFont val="Calibri"/>
        <family val="2"/>
        <scheme val="minor"/>
      </rPr>
      <t>Total fee</t>
    </r>
  </si>
  <si>
    <t>PART TIME - HOME, EU AND INTERNATIONAL</t>
  </si>
  <si>
    <r>
      <rPr>
        <i/>
        <sz val="11"/>
        <color rgb="FF363636"/>
        <rFont val="Calibri"/>
        <family val="2"/>
        <scheme val="minor"/>
      </rPr>
      <t>Part time fees are calculated based on sum of module credits taken per annum</t>
    </r>
  </si>
  <si>
    <r>
      <rPr>
        <sz val="11"/>
        <rFont val="Calibri"/>
        <family val="2"/>
        <scheme val="minor"/>
      </rPr>
      <t>Per 60 credit
module</t>
    </r>
  </si>
  <si>
    <r>
      <rPr>
        <sz val="11"/>
        <rFont val="Calibri"/>
        <family val="2"/>
        <scheme val="minor"/>
      </rPr>
      <t>10 credits: £300
20 credits: £600
30 credits: £900
40 credits: £1,200
60 credits: £1,800</t>
    </r>
  </si>
  <si>
    <t>MPhil / PhD Nominal Registration (Writing Up Fee)</t>
  </si>
  <si>
    <t>ProfDoc/Dprof</t>
  </si>
  <si>
    <r>
      <rPr>
        <sz val="11"/>
        <rFont val="Calibri"/>
        <family val="2"/>
        <scheme val="minor"/>
      </rPr>
      <t>540 credits over
minimum 5 years</t>
    </r>
  </si>
  <si>
    <t>ProfDoc/Dprof Thesis Module</t>
  </si>
  <si>
    <r>
      <rPr>
        <sz val="11"/>
        <rFont val="Calibri"/>
        <family val="2"/>
        <scheme val="minor"/>
      </rPr>
      <t>360 credits over
minimum 3 years</t>
    </r>
  </si>
  <si>
    <t>OTHER FEES</t>
  </si>
  <si>
    <t>Pre-Sessional Programme (10 week)</t>
  </si>
  <si>
    <t>Online route</t>
  </si>
  <si>
    <t>On-campus route</t>
  </si>
  <si>
    <t>Pre-Sessional Programme (5 week)</t>
  </si>
  <si>
    <r>
      <rPr>
        <sz val="11"/>
        <color rgb="FF363636"/>
        <rFont val="Calibri"/>
        <family val="2"/>
        <scheme val="minor"/>
      </rPr>
      <t>RPEL / RPL Fee per 30 credit module</t>
    </r>
  </si>
  <si>
    <r>
      <rPr>
        <sz val="11"/>
        <color rgb="FF363636"/>
        <rFont val="Calibri"/>
        <family val="2"/>
        <scheme val="minor"/>
      </rPr>
      <t>RPEL / RPL Fee per 20 credit module</t>
    </r>
  </si>
  <si>
    <t>Cost per credit</t>
  </si>
  <si>
    <t>Percentage</t>
  </si>
  <si>
    <t>International 2022/23 ANNUAL FEE (UNLESS OTHERWISE INDICATED)</t>
  </si>
  <si>
    <t>MSc Dance Science</t>
  </si>
  <si>
    <t>Fee per year - 2
year course</t>
  </si>
  <si>
    <t>(UG) £1,000 Alumni Bursary available</t>
  </si>
  <si>
    <t>MA Dance, Somatic and Dance Science</t>
  </si>
  <si>
    <t>International College Pre-Masters</t>
  </si>
  <si>
    <t>One semester route</t>
  </si>
  <si>
    <t>Two semester route</t>
  </si>
  <si>
    <t>Psychology</t>
  </si>
  <si>
    <t>Msc Health Psychology</t>
  </si>
  <si>
    <t>Does not appear on pdf fees 2021/2022</t>
  </si>
  <si>
    <t>Proposed Fee</t>
  </si>
  <si>
    <t>HOD response</t>
  </si>
  <si>
    <t>**Pre-Sessional Programme (5 week)</t>
  </si>
  <si>
    <t>**Pre-Sessional Programme (10 week)</t>
  </si>
  <si>
    <t>??</t>
  </si>
  <si>
    <t>Taught Masters Writing up fee</t>
  </si>
  <si>
    <t>Creative Industries</t>
  </si>
  <si>
    <t>Msc Computer Science</t>
  </si>
  <si>
    <t>MSc International Business and Finance</t>
  </si>
  <si>
    <t>MA Music Teaching</t>
  </si>
  <si>
    <r>
      <rPr>
        <b/>
        <sz val="11"/>
        <color rgb="FF363636"/>
        <rFont val="Calibri"/>
        <family val="2"/>
        <scheme val="minor"/>
      </rPr>
      <t>MA Performance Dance (MAP)</t>
    </r>
  </si>
  <si>
    <r>
      <rPr>
        <b/>
        <sz val="11"/>
        <color rgb="FF363636"/>
        <rFont val="Calibri"/>
        <family val="2"/>
        <scheme val="minor"/>
      </rPr>
      <t>MA Dance Advanced Practice</t>
    </r>
  </si>
  <si>
    <r>
      <rPr>
        <b/>
        <sz val="11"/>
        <color rgb="FF363636"/>
        <rFont val="Calibri"/>
        <family val="2"/>
        <scheme val="minor"/>
      </rPr>
      <t>MA Dance Research</t>
    </r>
  </si>
  <si>
    <r>
      <rPr>
        <b/>
        <sz val="11"/>
        <color rgb="FF363636"/>
        <rFont val="Calibri"/>
        <family val="2"/>
        <scheme val="minor"/>
      </rPr>
      <t>MA Choreography by Independent Research</t>
    </r>
  </si>
  <si>
    <r>
      <rPr>
        <b/>
        <sz val="11"/>
        <color rgb="FF363636"/>
        <rFont val="Calibri"/>
        <family val="2"/>
        <scheme val="minor"/>
      </rPr>
      <t>MA Choreography &amp; Professional Practice</t>
    </r>
  </si>
  <si>
    <r>
      <rPr>
        <b/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</si>
  <si>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b/>
        <sz val="11"/>
        <color rgb="FF363636"/>
        <rFont val="Calibri"/>
        <family val="2"/>
        <scheme val="minor"/>
      </rPr>
      <t>MSc Applied Sport and Exercise
Nutrition</t>
    </r>
  </si>
  <si>
    <r>
      <rPr>
        <b/>
        <sz val="11"/>
        <color rgb="FF363636"/>
        <rFont val="Calibri"/>
        <family val="2"/>
        <scheme val="minor"/>
      </rPr>
      <t>MSc Physical Activity and Public
Health</t>
    </r>
  </si>
  <si>
    <r>
      <rPr>
        <b/>
        <sz val="11"/>
        <color rgb="FF363636"/>
        <rFont val="Calibri"/>
        <family val="2"/>
        <scheme val="minor"/>
      </rPr>
      <t>MSc Sport &amp; Exercise - Biomechanics</t>
    </r>
  </si>
  <si>
    <r>
      <rPr>
        <b/>
        <sz val="11"/>
        <color rgb="FF363636"/>
        <rFont val="Calibri"/>
        <family val="2"/>
        <scheme val="minor"/>
      </rPr>
      <t>MSc Sport &amp; Exercise - Physiology</t>
    </r>
  </si>
  <si>
    <r>
      <rPr>
        <b/>
        <sz val="11"/>
        <color rgb="FF363636"/>
        <rFont val="Calibri"/>
        <family val="2"/>
        <scheme val="minor"/>
      </rPr>
      <t>MSc Sport &amp; Exercise - Psychology</t>
    </r>
  </si>
  <si>
    <t xml:space="preserve">MSc Sports Coaching </t>
  </si>
  <si>
    <r>
      <rPr>
        <b/>
        <sz val="11"/>
        <color rgb="FF363636"/>
        <rFont val="Calibri"/>
        <family val="2"/>
        <scheme val="minor"/>
      </rPr>
      <t>MSc Sports Performance Analysis</t>
    </r>
  </si>
  <si>
    <r>
      <rPr>
        <b/>
        <sz val="11"/>
        <color rgb="FF363636"/>
        <rFont val="Calibri"/>
        <family val="2"/>
        <scheme val="minor"/>
      </rPr>
      <t>MSc Strength and Conditioning</t>
    </r>
  </si>
  <si>
    <t>MA Sport Leadership and Management</t>
  </si>
  <si>
    <t>MSc Physiotherapy (Pre-Registration)</t>
  </si>
  <si>
    <r>
      <rPr>
        <b/>
        <sz val="11"/>
        <color rgb="FF363636"/>
        <rFont val="Calibri"/>
        <family val="2"/>
        <scheme val="minor"/>
      </rPr>
      <t>MA Composition for Film, TV and Games</t>
    </r>
  </si>
  <si>
    <r>
      <rPr>
        <b/>
        <sz val="11"/>
        <color rgb="FF363636"/>
        <rFont val="Calibri"/>
        <family val="2"/>
        <scheme val="minor"/>
      </rPr>
      <t>MA Screen Acting</t>
    </r>
  </si>
  <si>
    <t>Per 30 credit
module</t>
  </si>
  <si>
    <r>
      <rPr>
        <b/>
        <sz val="11"/>
        <color rgb="FF363636"/>
        <rFont val="Calibri"/>
        <family val="2"/>
        <scheme val="minor"/>
      </rPr>
      <t>MA Cultural History</t>
    </r>
  </si>
  <si>
    <r>
      <rPr>
        <b/>
        <sz val="11"/>
        <color rgb="FF363636"/>
        <rFont val="Calibri"/>
        <family val="2"/>
        <scheme val="minor"/>
      </rPr>
      <t>MA Creative Writing</t>
    </r>
  </si>
  <si>
    <r>
      <rPr>
        <b/>
        <sz val="11"/>
        <color rgb="FF363636"/>
        <rFont val="Calibri"/>
        <family val="2"/>
        <scheme val="minor"/>
      </rPr>
      <t>MA English Literature</t>
    </r>
  </si>
  <si>
    <r>
      <rPr>
        <b/>
        <sz val="11"/>
        <color rgb="FF363636"/>
        <rFont val="Calibri"/>
        <family val="2"/>
        <scheme val="minor"/>
      </rPr>
      <t>MA Performance (Theatre)</t>
    </r>
  </si>
  <si>
    <r>
      <rPr>
        <b/>
        <sz val="11"/>
        <color rgb="FF363636"/>
        <rFont val="Calibri"/>
        <family val="2"/>
        <scheme val="minor"/>
      </rPr>
      <t>MA Performance (Theatre Collectives)</t>
    </r>
  </si>
  <si>
    <t>Msc Adult Nursing (pre-Registration)</t>
  </si>
  <si>
    <t>PgDip Adult Nursing</t>
  </si>
  <si>
    <t xml:space="preserve">£9250 per year for the whole course if completed within 2 years </t>
  </si>
  <si>
    <t>LLM Law Conversion</t>
  </si>
  <si>
    <t>LLM with SQE Preparation route</t>
  </si>
  <si>
    <t>Msc Engineering Management</t>
  </si>
  <si>
    <r>
      <rPr>
        <b/>
        <sz val="11"/>
        <color rgb="FF363636"/>
        <rFont val="Calibri"/>
        <family val="2"/>
        <scheme val="minor"/>
      </rPr>
      <t>MA Music Performance</t>
    </r>
  </si>
  <si>
    <r>
      <rPr>
        <b/>
        <sz val="11"/>
        <color rgb="FF363636"/>
        <rFont val="Calibri"/>
        <family val="2"/>
        <scheme val="minor"/>
      </rPr>
      <t>MA Music Performance (Distance Learning) 120 credits</t>
    </r>
  </si>
  <si>
    <r>
      <rPr>
        <b/>
        <sz val="11"/>
        <color rgb="FF363636"/>
        <rFont val="Calibri"/>
        <family val="2"/>
        <scheme val="minor"/>
      </rPr>
      <t>PGCert Performance</t>
    </r>
  </si>
  <si>
    <r>
      <rPr>
        <b/>
        <sz val="11"/>
        <color rgb="FF363636"/>
        <rFont val="Calibri"/>
        <family val="2"/>
        <scheme val="minor"/>
      </rPr>
      <t>Advanced Performance</t>
    </r>
  </si>
  <si>
    <t>Home 2023/24 Annual Fee (unless otherwise indicated)</t>
  </si>
  <si>
    <t>Cost per Credit</t>
  </si>
  <si>
    <t>MRes Sport, Exercise and Health</t>
  </si>
  <si>
    <t>SLC - UG funding</t>
  </si>
  <si>
    <r>
      <rPr>
        <b/>
        <sz val="11"/>
        <color rgb="FF363636"/>
        <rFont val="Calibri"/>
        <family val="2"/>
        <scheme val="minor"/>
      </rPr>
      <t>MA Social Work</t>
    </r>
  </si>
  <si>
    <r>
      <rPr>
        <b/>
        <sz val="11"/>
        <color rgb="FF363636"/>
        <rFont val="Calibri"/>
        <family val="2"/>
        <scheme val="minor"/>
      </rPr>
      <t>PGCE</t>
    </r>
  </si>
  <si>
    <r>
      <rPr>
        <b/>
        <sz val="11"/>
        <color rgb="FF363636"/>
        <rFont val="Calibri"/>
        <family val="2"/>
        <scheme val="minor"/>
      </rPr>
      <t>School's Direct</t>
    </r>
  </si>
  <si>
    <t>Engineering, Computing and Design</t>
  </si>
  <si>
    <r>
      <rPr>
        <b/>
        <sz val="11"/>
        <color rgb="FF363636"/>
        <rFont val="Calibri"/>
        <family val="2"/>
        <scheme val="minor"/>
      </rPr>
      <t>MSc Data Science &amp; Analytics</t>
    </r>
  </si>
  <si>
    <r>
      <rPr>
        <b/>
        <sz val="11"/>
        <rFont val="Calibri"/>
        <family val="2"/>
        <scheme val="minor"/>
      </rPr>
      <t>Postgraduate
Research (i.e. PhD and MPhil etc)</t>
    </r>
  </si>
  <si>
    <r>
      <rPr>
        <b/>
        <sz val="11"/>
        <color rgb="FF363636"/>
        <rFont val="Calibri"/>
        <family val="2"/>
        <scheme val="minor"/>
      </rPr>
      <t>MPhil / PhD All Subjects</t>
    </r>
  </si>
  <si>
    <r>
      <rPr>
        <b/>
        <sz val="11"/>
        <color rgb="FF363636"/>
        <rFont val="Calibri"/>
        <family val="2"/>
        <scheme val="minor"/>
      </rPr>
      <t>MPhil / PhD Nominal Registration (Writing Up Fee)</t>
    </r>
  </si>
  <si>
    <r>
      <rPr>
        <b/>
        <sz val="11"/>
        <color rgb="FF363636"/>
        <rFont val="Calibri"/>
        <family val="2"/>
        <scheme val="minor"/>
      </rPr>
      <t>ProfDoc/DProf (540 total credits over 3 years)</t>
    </r>
  </si>
  <si>
    <r>
      <rPr>
        <b/>
        <sz val="11"/>
        <color rgb="FF363636"/>
        <rFont val="Calibri"/>
        <family val="2"/>
        <scheme val="minor"/>
      </rPr>
      <t>MSc Digital Marketing</t>
    </r>
  </si>
  <si>
    <r>
      <rPr>
        <b/>
        <sz val="11"/>
        <color rgb="FF363636"/>
        <rFont val="Calibri"/>
        <family val="2"/>
        <scheme val="minor"/>
      </rPr>
      <t>MSc International Business</t>
    </r>
  </si>
  <si>
    <r>
      <rPr>
        <b/>
        <sz val="11"/>
        <color rgb="FF363636"/>
        <rFont val="Calibri"/>
        <family val="2"/>
        <scheme val="minor"/>
      </rPr>
      <t>MBA</t>
    </r>
  </si>
  <si>
    <t>Other</t>
  </si>
  <si>
    <t xml:space="preserve">Auditing PG modules </t>
  </si>
  <si>
    <r>
      <rPr>
        <b/>
        <sz val="11"/>
        <color rgb="FF363636"/>
        <rFont val="Calibri"/>
        <family val="2"/>
        <scheme val="minor"/>
      </rPr>
      <t>PGCiPP: Workplace Learning
Development</t>
    </r>
  </si>
  <si>
    <t>PGCIPP: Award for SENCO</t>
  </si>
  <si>
    <r>
      <rPr>
        <b/>
        <sz val="11"/>
        <rFont val="Calibri"/>
        <family val="2"/>
        <scheme val="minor"/>
      </rPr>
      <t>PGCiPP: National Award for SENCO
(online route)</t>
    </r>
  </si>
  <si>
    <r>
      <rPr>
        <b/>
        <sz val="11"/>
        <color rgb="FF363636"/>
        <rFont val="Calibri"/>
        <family val="2"/>
        <scheme val="minor"/>
      </rPr>
      <t>MA Advanced Professional Practice</t>
    </r>
  </si>
  <si>
    <t>PGCert: Professional Studies in Education, Growth Mindset</t>
  </si>
  <si>
    <t>PGCert: Professional Studies in Education, Mental Health Awareness
in Schools</t>
  </si>
  <si>
    <t>Postgraduate Certificate : Autism Education</t>
  </si>
  <si>
    <t xml:space="preserve">Per 60 credit </t>
  </si>
  <si>
    <t>MA Inclusive Special Education</t>
  </si>
  <si>
    <t>MA Education</t>
  </si>
  <si>
    <t>Philosophy, Religion and Ethics</t>
  </si>
  <si>
    <r>
      <rPr>
        <b/>
        <sz val="11"/>
        <color rgb="FF363636"/>
        <rFont val="Calibri"/>
        <family val="2"/>
        <scheme val="minor"/>
      </rPr>
      <t>MA Christian Ministry (20 credit
module)</t>
    </r>
  </si>
  <si>
    <r>
      <rPr>
        <b/>
        <sz val="11"/>
        <color rgb="FF363636"/>
        <rFont val="Calibri"/>
        <family val="2"/>
        <scheme val="minor"/>
      </rPr>
      <t>MA Public Theology (20 credit
module)</t>
    </r>
  </si>
  <si>
    <r>
      <rPr>
        <b/>
        <sz val="11"/>
        <color rgb="FF363636"/>
        <rFont val="Calibri"/>
        <family val="2"/>
        <scheme val="minor"/>
      </rPr>
      <t>MA Schools Chaplaincy (20 credit
module)</t>
    </r>
  </si>
  <si>
    <t>Fee per 10
credit module</t>
  </si>
  <si>
    <t xml:space="preserve">MRes The History of Africa &amp; African Diaspora </t>
  </si>
  <si>
    <t>(Distance learning so fee applies to all)</t>
  </si>
  <si>
    <t>(SLC - UG Funding)</t>
  </si>
  <si>
    <t xml:space="preserve">Is the Overseas amount the same for each Route </t>
  </si>
  <si>
    <t>Online</t>
  </si>
  <si>
    <t>80% of the original module cost</t>
  </si>
  <si>
    <t>Institute of Childhood, Education and Social Work</t>
  </si>
  <si>
    <t>International 2022/23 Annual fee (unless otherwise indicated)</t>
  </si>
  <si>
    <t>2022/23 Cost per credit</t>
  </si>
  <si>
    <t>2023/24 Cost per Credit</t>
  </si>
  <si>
    <t>£714 (£535.50 when recommended by Church Authority)</t>
  </si>
  <si>
    <t>Institute of Arts and  Humanities</t>
  </si>
  <si>
    <t>Institute of Sport Nursing and Allied Health</t>
  </si>
  <si>
    <t>MSc Advanced Professional Practice</t>
  </si>
  <si>
    <t>Pre-Masters</t>
  </si>
  <si>
    <t xml:space="preserve"> Pre-Masters</t>
  </si>
  <si>
    <t>Amy is unable to answer this question atm</t>
  </si>
  <si>
    <t>Nita discussing with Simeon Friday 9th Sept</t>
  </si>
  <si>
    <t>Institute of Sport, Nursing &amp; Allied Health</t>
  </si>
  <si>
    <t>PART TIME - HOME, EU AND INTERNATIONAL
Part time fees are calculated based on sum of module credits taken per annum</t>
  </si>
  <si>
    <t>International 2023/24 Annual Fee (unless otherwise indicated)</t>
  </si>
  <si>
    <t>Home 2022/23 Annual fee (unless otherwise indicated)</t>
  </si>
  <si>
    <t>Law</t>
  </si>
  <si>
    <t>Pre-PhD (Six supervision meetings)</t>
  </si>
  <si>
    <t>2023/24 Postgraduate Fees - Full time</t>
  </si>
  <si>
    <t>2023/24 Postgraduate Fees - Part time</t>
  </si>
  <si>
    <t>2023/24 Postgraduate Fees - Other</t>
  </si>
  <si>
    <t>Home 2024/25 Annual Fee
(unless otherwise indicated)</t>
  </si>
  <si>
    <t>International Increase</t>
  </si>
  <si>
    <t>Price per credit</t>
  </si>
  <si>
    <t>International 2024/25 Annual Fee</t>
  </si>
  <si>
    <t>2024-2025 Price per credit</t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</si>
  <si>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(Online top up)</t>
    </r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</si>
  <si>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(part time)</t>
    </r>
  </si>
  <si>
    <t>Msc (Top up)  Adult Nursing (pre-Registration)</t>
  </si>
  <si>
    <t>PgDip Adult Nursing (pre-Registration)</t>
  </si>
  <si>
    <t>MA Fundraising</t>
  </si>
  <si>
    <t>PGDip Fundraising</t>
  </si>
  <si>
    <t>PGCert Fundraising</t>
  </si>
  <si>
    <t>PGCert Performance</t>
  </si>
  <si>
    <t>£740 (£555 when recommended by Church Authority)</t>
  </si>
  <si>
    <t>MA Education (Online)</t>
  </si>
  <si>
    <t>MA Performance (Theatre)</t>
  </si>
  <si>
    <t>MA Performance (Theatre Collectives)</t>
  </si>
  <si>
    <t xml:space="preserve">MA Musical Theatre Performance (Associated Studios) </t>
  </si>
  <si>
    <t>One year full time</t>
  </si>
  <si>
    <t>MA Social Work</t>
  </si>
  <si>
    <t>2 year course - cost per year</t>
  </si>
  <si>
    <t>PGDip Social Work - Year 1</t>
  </si>
  <si>
    <t>18 month course - 90 credits</t>
  </si>
  <si>
    <t>18 month course - 30 credits</t>
  </si>
  <si>
    <t xml:space="preserve">PGDip Social Work - Year 2 </t>
  </si>
  <si>
    <t>Year 1 - 180 credits</t>
  </si>
  <si>
    <t>Year 2 - 60 credits</t>
  </si>
  <si>
    <t>MA Theatre and Performance - All routes</t>
  </si>
  <si>
    <t>MA Dance Advanced Practice</t>
  </si>
  <si>
    <t>MA Choreography &amp; Professional Practice</t>
  </si>
  <si>
    <t>MA Performance Dance (MAP)</t>
  </si>
  <si>
    <t>MSc Digital Marketing</t>
  </si>
  <si>
    <t>MSc International Business</t>
  </si>
  <si>
    <t>MFA Theatre and Performance Year 1</t>
  </si>
  <si>
    <t>MFA Theatre and Performance Year 2</t>
  </si>
  <si>
    <t>PGDip Mental Health</t>
  </si>
  <si>
    <t>Per 60 credit
module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</si>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</sst>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0.000"/>
    <numFmt numFmtId="165" formatCode="#,##0.00_ ;[Red]\-#,##0.00\ "/>
    <numFmt numFmtId="166" formatCode="0.0%"/>
    <numFmt numFmtId="167" formatCode="0.0"/>
    <numFmt numFmtId="168" formatCode="#,##0_ ;[Red]\-#,##0\ "/>
    <numFmt numFmtId="169" formatCode="_-&quot;£&quot;* #,##0_-;\-&quot;£&quot;* #,##0_-;_-&quot;£&quot;* &quot;-&quot;??_-;_-@_-"/>
  </numFmts>
  <fonts count="25" x14ac:knownFonts="1">
    <font>
      <sz val="10"/>
      <color rgb="FF000000"/>
      <name val="Times New Roman"/>
      <charset val="204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63636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36363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36363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2D7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DDEE"/>
        <bgColor indexed="64"/>
      </patternFill>
    </fill>
  </fills>
  <borders count="1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121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6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top" wrapText="1" indent="4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3" fontId="7" fillId="0" borderId="4" xfId="0" applyNumberFormat="1" applyFont="1" applyBorder="1" applyAlignment="1">
      <alignment horizontal="right" vertical="center" shrinkToFit="1"/>
    </xf>
    <xf numFmtId="3" fontId="2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 indent="1"/>
    </xf>
    <xf numFmtId="0" fontId="5" fillId="0" borderId="3" xfId="0" applyFont="1" applyBorder="1" applyAlignment="1">
      <alignment horizontal="left" vertical="top" wrapText="1" indent="3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left" vertical="center" indent="2" shrinkToFit="1"/>
    </xf>
    <xf numFmtId="1" fontId="7" fillId="0" borderId="0" xfId="0" applyNumberFormat="1" applyFont="1" applyAlignment="1">
      <alignment horizontal="right" vertical="center" shrinkToFit="1"/>
    </xf>
    <xf numFmtId="0" fontId="5" fillId="0" borderId="10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6" borderId="8" xfId="0" applyFont="1" applyFill="1" applyBorder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right" vertical="center" shrinkToFit="1"/>
    </xf>
    <xf numFmtId="3" fontId="7" fillId="0" borderId="2" xfId="0" applyNumberFormat="1" applyFont="1" applyBorder="1" applyAlignment="1">
      <alignment horizontal="right" vertical="center" shrinkToFit="1"/>
    </xf>
    <xf numFmtId="3" fontId="7" fillId="0" borderId="2" xfId="0" applyNumberFormat="1" applyFont="1" applyBorder="1" applyAlignment="1">
      <alignment horizontal="right" vertical="top" shrinkToFit="1"/>
    </xf>
    <xf numFmtId="3" fontId="7" fillId="0" borderId="2" xfId="0" applyNumberFormat="1" applyFont="1" applyBorder="1" applyAlignment="1">
      <alignment horizontal="right" shrinkToFit="1"/>
    </xf>
    <xf numFmtId="3" fontId="7" fillId="0" borderId="2" xfId="0" applyNumberFormat="1" applyFont="1" applyBorder="1" applyAlignment="1">
      <alignment horizontal="left" vertical="top" indent="1" shrinkToFit="1"/>
    </xf>
    <xf numFmtId="3" fontId="7" fillId="0" borderId="2" xfId="0" applyNumberFormat="1" applyFont="1" applyBorder="1" applyAlignment="1">
      <alignment horizontal="left" vertical="center" indent="1" shrinkToFit="1"/>
    </xf>
    <xf numFmtId="0" fontId="5" fillId="0" borderId="19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vertical="center" wrapText="1" indent="1"/>
    </xf>
    <xf numFmtId="3" fontId="7" fillId="0" borderId="22" xfId="0" applyNumberFormat="1" applyFont="1" applyBorder="1" applyAlignment="1">
      <alignment horizontal="right" vertical="center" shrinkToFit="1"/>
    </xf>
    <xf numFmtId="0" fontId="5" fillId="0" borderId="23" xfId="0" applyFont="1" applyBorder="1" applyAlignment="1">
      <alignment horizontal="left" vertical="top" wrapText="1" indent="1"/>
    </xf>
    <xf numFmtId="3" fontId="7" fillId="0" borderId="24" xfId="0" applyNumberFormat="1" applyFont="1" applyBorder="1" applyAlignment="1">
      <alignment horizontal="right" vertical="top" shrinkToFit="1"/>
    </xf>
    <xf numFmtId="0" fontId="5" fillId="0" borderId="23" xfId="0" applyFont="1" applyBorder="1" applyAlignment="1">
      <alignment horizontal="left" vertical="center" wrapText="1" indent="1"/>
    </xf>
    <xf numFmtId="3" fontId="7" fillId="0" borderId="24" xfId="0" applyNumberFormat="1" applyFont="1" applyBorder="1" applyAlignment="1">
      <alignment horizontal="right" vertical="center" shrinkToFit="1"/>
    </xf>
    <xf numFmtId="0" fontId="5" fillId="0" borderId="23" xfId="0" applyFont="1" applyBorder="1" applyAlignment="1">
      <alignment horizontal="left" wrapText="1" indent="1"/>
    </xf>
    <xf numFmtId="3" fontId="7" fillId="0" borderId="24" xfId="0" applyNumberFormat="1" applyFont="1" applyBorder="1" applyAlignment="1">
      <alignment horizontal="right" shrinkToFit="1"/>
    </xf>
    <xf numFmtId="3" fontId="7" fillId="0" borderId="24" xfId="0" applyNumberFormat="1" applyFont="1" applyBorder="1" applyAlignment="1">
      <alignment horizontal="left" vertical="center" indent="2" shrinkToFit="1"/>
    </xf>
    <xf numFmtId="3" fontId="7" fillId="0" borderId="24" xfId="0" applyNumberFormat="1" applyFont="1" applyBorder="1" applyAlignment="1">
      <alignment horizontal="left" vertical="top" indent="2" shrinkToFit="1"/>
    </xf>
    <xf numFmtId="0" fontId="2" fillId="0" borderId="27" xfId="0" applyFont="1" applyBorder="1" applyAlignment="1">
      <alignment horizontal="left" vertical="top"/>
    </xf>
    <xf numFmtId="2" fontId="7" fillId="0" borderId="0" xfId="0" applyNumberFormat="1" applyFont="1" applyAlignment="1">
      <alignment horizontal="left" vertical="top"/>
    </xf>
    <xf numFmtId="2" fontId="7" fillId="6" borderId="8" xfId="0" applyNumberFormat="1" applyFont="1" applyFill="1" applyBorder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65" fontId="7" fillId="6" borderId="8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top"/>
    </xf>
    <xf numFmtId="4" fontId="1" fillId="7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8" xfId="0" applyFont="1" applyFill="1" applyBorder="1" applyAlignment="1">
      <alignment horizontal="left" vertical="top"/>
    </xf>
    <xf numFmtId="4" fontId="2" fillId="6" borderId="8" xfId="0" applyNumberFormat="1" applyFont="1" applyFill="1" applyBorder="1" applyAlignment="1">
      <alignment horizontal="left" vertical="top"/>
    </xf>
    <xf numFmtId="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shrinkToFit="1"/>
    </xf>
    <xf numFmtId="4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right" vertical="center" shrinkToFit="1"/>
    </xf>
    <xf numFmtId="3" fontId="1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/>
    </xf>
    <xf numFmtId="3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4" fontId="2" fillId="5" borderId="28" xfId="0" applyNumberFormat="1" applyFont="1" applyFill="1" applyBorder="1" applyAlignment="1">
      <alignment horizontal="center" vertical="center"/>
    </xf>
    <xf numFmtId="4" fontId="2" fillId="5" borderId="29" xfId="0" applyNumberFormat="1" applyFont="1" applyFill="1" applyBorder="1" applyAlignment="1">
      <alignment horizontal="center" vertical="center"/>
    </xf>
    <xf numFmtId="4" fontId="2" fillId="5" borderId="30" xfId="0" applyNumberFormat="1" applyFont="1" applyFill="1" applyBorder="1" applyAlignment="1">
      <alignment horizontal="center" vertical="center"/>
    </xf>
    <xf numFmtId="4" fontId="2" fillId="5" borderId="30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 indent="2"/>
    </xf>
    <xf numFmtId="0" fontId="4" fillId="2" borderId="32" xfId="0" applyFont="1" applyFill="1" applyBorder="1" applyAlignment="1">
      <alignment horizontal="center" vertical="center" wrapText="1"/>
    </xf>
    <xf numFmtId="2" fontId="4" fillId="5" borderId="35" xfId="0" applyNumberFormat="1" applyFont="1" applyFill="1" applyBorder="1" applyAlignment="1">
      <alignment horizontal="center" vertical="top" wrapText="1"/>
    </xf>
    <xf numFmtId="0" fontId="10" fillId="8" borderId="3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 indent="4"/>
    </xf>
    <xf numFmtId="3" fontId="7" fillId="0" borderId="38" xfId="0" applyNumberFormat="1" applyFont="1" applyBorder="1" applyAlignment="1">
      <alignment horizontal="right" vertical="center" shrinkToFit="1"/>
    </xf>
    <xf numFmtId="0" fontId="5" fillId="0" borderId="39" xfId="0" applyFont="1" applyBorder="1" applyAlignment="1">
      <alignment horizontal="left" vertical="center" wrapText="1" indent="1"/>
    </xf>
    <xf numFmtId="3" fontId="7" fillId="0" borderId="40" xfId="0" applyNumberFormat="1" applyFont="1" applyBorder="1" applyAlignment="1">
      <alignment horizontal="right" vertical="center" shrinkToFit="1"/>
    </xf>
    <xf numFmtId="9" fontId="10" fillId="8" borderId="35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shrinkToFit="1"/>
    </xf>
    <xf numFmtId="1" fontId="7" fillId="0" borderId="2" xfId="0" applyNumberFormat="1" applyFont="1" applyBorder="1" applyAlignment="1">
      <alignment horizontal="center" vertical="center" shrinkToFit="1"/>
    </xf>
    <xf numFmtId="1" fontId="7" fillId="0" borderId="24" xfId="0" applyNumberFormat="1" applyFont="1" applyBorder="1" applyAlignment="1">
      <alignment horizontal="center" vertical="center" shrinkToFit="1"/>
    </xf>
    <xf numFmtId="1" fontId="7" fillId="0" borderId="41" xfId="0" applyNumberFormat="1" applyFont="1" applyBorder="1" applyAlignment="1">
      <alignment horizontal="center" vertical="center" shrinkToFit="1"/>
    </xf>
    <xf numFmtId="0" fontId="7" fillId="12" borderId="0" xfId="0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164" fontId="1" fillId="12" borderId="0" xfId="0" applyNumberFormat="1" applyFont="1" applyFill="1" applyAlignment="1">
      <alignment horizontal="center"/>
    </xf>
    <xf numFmtId="165" fontId="7" fillId="12" borderId="0" xfId="0" applyNumberFormat="1" applyFont="1" applyFill="1" applyAlignment="1">
      <alignment horizontal="center" vertical="center"/>
    </xf>
    <xf numFmtId="3" fontId="2" fillId="12" borderId="0" xfId="0" applyNumberFormat="1" applyFont="1" applyFill="1" applyAlignment="1">
      <alignment horizontal="center"/>
    </xf>
    <xf numFmtId="4" fontId="2" fillId="6" borderId="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2" fontId="7" fillId="12" borderId="0" xfId="0" applyNumberFormat="1" applyFont="1" applyFill="1" applyAlignment="1">
      <alignment horizontal="center" vertical="center" shrinkToFit="1"/>
    </xf>
    <xf numFmtId="4" fontId="2" fillId="12" borderId="29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 vertical="top" wrapText="1" indent="1"/>
    </xf>
    <xf numFmtId="0" fontId="2" fillId="0" borderId="47" xfId="0" applyFont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center" vertical="center"/>
    </xf>
    <xf numFmtId="3" fontId="7" fillId="9" borderId="24" xfId="0" applyNumberFormat="1" applyFont="1" applyFill="1" applyBorder="1" applyAlignment="1">
      <alignment horizontal="center" vertical="center" shrinkToFit="1"/>
    </xf>
    <xf numFmtId="4" fontId="1" fillId="7" borderId="50" xfId="0" applyNumberFormat="1" applyFont="1" applyFill="1" applyBorder="1" applyAlignment="1">
      <alignment horizontal="center" vertical="center"/>
    </xf>
    <xf numFmtId="164" fontId="1" fillId="7" borderId="50" xfId="0" applyNumberFormat="1" applyFont="1" applyFill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3" fontId="7" fillId="0" borderId="24" xfId="0" applyNumberFormat="1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left" vertical="center" wrapText="1" indent="1"/>
    </xf>
    <xf numFmtId="0" fontId="5" fillId="0" borderId="56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166" fontId="2" fillId="6" borderId="9" xfId="1" applyNumberFormat="1" applyFont="1" applyFill="1" applyBorder="1" applyAlignment="1">
      <alignment horizontal="center" vertical="center"/>
    </xf>
    <xf numFmtId="166" fontId="10" fillId="8" borderId="37" xfId="1" applyNumberFormat="1" applyFont="1" applyFill="1" applyBorder="1" applyAlignment="1">
      <alignment horizontal="center" vertical="center"/>
    </xf>
    <xf numFmtId="166" fontId="2" fillId="12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top" wrapText="1"/>
    </xf>
    <xf numFmtId="0" fontId="2" fillId="0" borderId="60" xfId="0" applyFont="1" applyBorder="1" applyAlignment="1">
      <alignment horizontal="left" wrapText="1"/>
    </xf>
    <xf numFmtId="0" fontId="5" fillId="0" borderId="21" xfId="0" applyFont="1" applyBorder="1" applyAlignment="1">
      <alignment horizontal="left" vertical="top" wrapText="1" indent="1"/>
    </xf>
    <xf numFmtId="3" fontId="7" fillId="0" borderId="61" xfId="0" applyNumberFormat="1" applyFont="1" applyBorder="1" applyAlignment="1">
      <alignment horizontal="right" vertical="top" shrinkToFit="1"/>
    </xf>
    <xf numFmtId="3" fontId="7" fillId="0" borderId="22" xfId="0" applyNumberFormat="1" applyFont="1" applyBorder="1" applyAlignment="1">
      <alignment horizontal="right" vertical="top" shrinkToFit="1"/>
    </xf>
    <xf numFmtId="2" fontId="7" fillId="0" borderId="50" xfId="0" applyNumberFormat="1" applyFont="1" applyBorder="1" applyAlignment="1">
      <alignment horizontal="right" vertical="center" shrinkToFit="1"/>
    </xf>
    <xf numFmtId="0" fontId="5" fillId="0" borderId="50" xfId="0" applyFont="1" applyBorder="1" applyAlignment="1">
      <alignment horizontal="left" vertical="center" wrapText="1" indent="1"/>
    </xf>
    <xf numFmtId="3" fontId="1" fillId="7" borderId="50" xfId="0" applyNumberFormat="1" applyFont="1" applyFill="1" applyBorder="1" applyAlignment="1">
      <alignment horizontal="center" vertical="center"/>
    </xf>
    <xf numFmtId="165" fontId="7" fillId="0" borderId="50" xfId="0" applyNumberFormat="1" applyFont="1" applyBorder="1" applyAlignment="1">
      <alignment horizontal="center" vertical="center"/>
    </xf>
    <xf numFmtId="166" fontId="2" fillId="0" borderId="50" xfId="1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4" fontId="2" fillId="13" borderId="63" xfId="0" applyNumberFormat="1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left" vertical="center" wrapText="1"/>
    </xf>
    <xf numFmtId="3" fontId="7" fillId="0" borderId="66" xfId="0" applyNumberFormat="1" applyFont="1" applyBorder="1" applyAlignment="1">
      <alignment horizontal="right" vertical="center" shrinkToFit="1"/>
    </xf>
    <xf numFmtId="3" fontId="7" fillId="0" borderId="57" xfId="0" applyNumberFormat="1" applyFont="1" applyBorder="1" applyAlignment="1">
      <alignment horizontal="right" vertical="center" shrinkToFit="1"/>
    </xf>
    <xf numFmtId="2" fontId="7" fillId="0" borderId="26" xfId="0" applyNumberFormat="1" applyFont="1" applyBorder="1" applyAlignment="1">
      <alignment horizontal="right" vertical="center" shrinkToFit="1"/>
    </xf>
    <xf numFmtId="0" fontId="5" fillId="0" borderId="26" xfId="0" applyFont="1" applyBorder="1" applyAlignment="1">
      <alignment horizontal="left" vertical="center" wrapText="1" indent="1"/>
    </xf>
    <xf numFmtId="3" fontId="1" fillId="7" borderId="26" xfId="0" applyNumberFormat="1" applyFont="1" applyFill="1" applyBorder="1" applyAlignment="1">
      <alignment horizontal="center" vertical="center"/>
    </xf>
    <xf numFmtId="164" fontId="1" fillId="7" borderId="26" xfId="0" applyNumberFormat="1" applyFont="1" applyFill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6" fontId="2" fillId="0" borderId="26" xfId="1" applyNumberFormat="1" applyFont="1" applyFill="1" applyBorder="1" applyAlignment="1">
      <alignment horizontal="center" vertical="center"/>
    </xf>
    <xf numFmtId="0" fontId="5" fillId="0" borderId="60" xfId="0" applyFont="1" applyBorder="1" applyAlignment="1">
      <alignment horizontal="left" vertical="top" wrapText="1" indent="1"/>
    </xf>
    <xf numFmtId="0" fontId="2" fillId="0" borderId="60" xfId="0" applyFont="1" applyBorder="1" applyAlignment="1">
      <alignment horizontal="left" vertical="center" wrapText="1"/>
    </xf>
    <xf numFmtId="3" fontId="7" fillId="0" borderId="61" xfId="0" applyNumberFormat="1" applyFont="1" applyBorder="1" applyAlignment="1">
      <alignment horizontal="right" vertical="center" shrinkToFit="1"/>
    </xf>
    <xf numFmtId="0" fontId="5" fillId="0" borderId="65" xfId="0" applyFont="1" applyBorder="1" applyAlignment="1">
      <alignment horizontal="center" vertical="top" wrapText="1"/>
    </xf>
    <xf numFmtId="0" fontId="2" fillId="0" borderId="65" xfId="0" applyFont="1" applyBorder="1" applyAlignment="1">
      <alignment horizontal="left" wrapText="1"/>
    </xf>
    <xf numFmtId="0" fontId="5" fillId="0" borderId="56" xfId="0" applyFont="1" applyBorder="1" applyAlignment="1">
      <alignment horizontal="left" vertical="top" wrapText="1" indent="1"/>
    </xf>
    <xf numFmtId="3" fontId="7" fillId="0" borderId="66" xfId="0" applyNumberFormat="1" applyFont="1" applyBorder="1" applyAlignment="1">
      <alignment horizontal="right" vertical="top" shrinkToFit="1"/>
    </xf>
    <xf numFmtId="3" fontId="7" fillId="0" borderId="57" xfId="0" applyNumberFormat="1" applyFont="1" applyBorder="1" applyAlignment="1">
      <alignment horizontal="right" vertical="top" shrinkToFit="1"/>
    </xf>
    <xf numFmtId="0" fontId="4" fillId="2" borderId="59" xfId="0" applyFont="1" applyFill="1" applyBorder="1" applyAlignment="1">
      <alignment horizontal="left" vertical="center" wrapText="1" indent="1"/>
    </xf>
    <xf numFmtId="0" fontId="4" fillId="2" borderId="67" xfId="0" applyFont="1" applyFill="1" applyBorder="1" applyAlignment="1">
      <alignment horizontal="center" vertical="center" wrapText="1"/>
    </xf>
    <xf numFmtId="9" fontId="10" fillId="8" borderId="50" xfId="0" applyNumberFormat="1" applyFont="1" applyFill="1" applyBorder="1" applyAlignment="1">
      <alignment horizontal="center" vertical="center" wrapText="1"/>
    </xf>
    <xf numFmtId="2" fontId="4" fillId="5" borderId="50" xfId="0" applyNumberFormat="1" applyFont="1" applyFill="1" applyBorder="1" applyAlignment="1">
      <alignment horizontal="center" vertical="top" wrapText="1"/>
    </xf>
    <xf numFmtId="0" fontId="10" fillId="8" borderId="70" xfId="0" applyFont="1" applyFill="1" applyBorder="1" applyAlignment="1">
      <alignment horizontal="center" vertical="center"/>
    </xf>
    <xf numFmtId="166" fontId="10" fillId="8" borderId="71" xfId="1" applyNumberFormat="1" applyFont="1" applyFill="1" applyBorder="1" applyAlignment="1">
      <alignment horizontal="center" vertical="center"/>
    </xf>
    <xf numFmtId="0" fontId="5" fillId="0" borderId="60" xfId="0" applyFont="1" applyBorder="1" applyAlignment="1">
      <alignment horizontal="left" vertical="top" wrapText="1" indent="4"/>
    </xf>
    <xf numFmtId="0" fontId="5" fillId="0" borderId="60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top" wrapText="1"/>
    </xf>
    <xf numFmtId="0" fontId="5" fillId="0" borderId="60" xfId="0" applyFont="1" applyBorder="1" applyAlignment="1">
      <alignment horizontal="center" wrapText="1"/>
    </xf>
    <xf numFmtId="0" fontId="5" fillId="0" borderId="21" xfId="0" applyFont="1" applyBorder="1" applyAlignment="1">
      <alignment horizontal="left" wrapText="1" indent="1"/>
    </xf>
    <xf numFmtId="3" fontId="7" fillId="0" borderId="61" xfId="0" applyNumberFormat="1" applyFont="1" applyBorder="1" applyAlignment="1">
      <alignment horizontal="right" shrinkToFit="1"/>
    </xf>
    <xf numFmtId="3" fontId="7" fillId="0" borderId="22" xfId="0" applyNumberFormat="1" applyFont="1" applyBorder="1" applyAlignment="1">
      <alignment horizontal="right" shrinkToFit="1"/>
    </xf>
    <xf numFmtId="0" fontId="2" fillId="0" borderId="5" xfId="0" applyFont="1" applyBorder="1" applyAlignment="1">
      <alignment horizontal="left" vertical="center" wrapText="1"/>
    </xf>
    <xf numFmtId="3" fontId="7" fillId="0" borderId="61" xfId="0" applyNumberFormat="1" applyFont="1" applyBorder="1" applyAlignment="1">
      <alignment horizontal="left" vertical="top" indent="1" shrinkToFit="1"/>
    </xf>
    <xf numFmtId="3" fontId="7" fillId="0" borderId="22" xfId="0" applyNumberFormat="1" applyFont="1" applyBorder="1" applyAlignment="1">
      <alignment horizontal="left" vertical="top" indent="1" shrinkToFit="1"/>
    </xf>
    <xf numFmtId="3" fontId="7" fillId="0" borderId="57" xfId="0" applyNumberFormat="1" applyFont="1" applyBorder="1" applyAlignment="1">
      <alignment horizontal="left" vertical="center" indent="2" shrinkToFit="1"/>
    </xf>
    <xf numFmtId="0" fontId="5" fillId="0" borderId="20" xfId="0" applyFont="1" applyBorder="1" applyAlignment="1">
      <alignment horizontal="center" vertical="top" wrapText="1"/>
    </xf>
    <xf numFmtId="4" fontId="2" fillId="7" borderId="28" xfId="0" applyNumberFormat="1" applyFont="1" applyFill="1" applyBorder="1" applyAlignment="1">
      <alignment horizontal="center" vertical="center"/>
    </xf>
    <xf numFmtId="1" fontId="7" fillId="13" borderId="63" xfId="0" applyNumberFormat="1" applyFont="1" applyFill="1" applyBorder="1" applyAlignment="1">
      <alignment horizontal="center" vertical="center" shrinkToFit="1"/>
    </xf>
    <xf numFmtId="0" fontId="5" fillId="0" borderId="55" xfId="0" applyFont="1" applyBorder="1" applyAlignment="1">
      <alignment horizontal="left" vertical="top" wrapText="1" indent="2"/>
    </xf>
    <xf numFmtId="3" fontId="7" fillId="0" borderId="66" xfId="0" applyNumberFormat="1" applyFont="1" applyBorder="1" applyAlignment="1">
      <alignment horizontal="left" vertical="center" indent="1" shrinkToFit="1"/>
    </xf>
    <xf numFmtId="0" fontId="8" fillId="0" borderId="5" xfId="0" applyFont="1" applyBorder="1" applyAlignment="1">
      <alignment horizontal="center" vertical="top" wrapText="1"/>
    </xf>
    <xf numFmtId="0" fontId="2" fillId="0" borderId="60" xfId="0" applyFont="1" applyBorder="1" applyAlignment="1">
      <alignment horizontal="left" vertical="top" wrapText="1"/>
    </xf>
    <xf numFmtId="3" fontId="7" fillId="0" borderId="76" xfId="0" applyNumberFormat="1" applyFont="1" applyBorder="1" applyAlignment="1">
      <alignment horizontal="center" vertical="center" shrinkToFit="1"/>
    </xf>
    <xf numFmtId="2" fontId="7" fillId="0" borderId="50" xfId="0" applyNumberFormat="1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top" wrapText="1" indent="1"/>
    </xf>
    <xf numFmtId="0" fontId="5" fillId="0" borderId="77" xfId="0" applyFont="1" applyBorder="1" applyAlignment="1">
      <alignment horizontal="left" wrapText="1" indent="1"/>
    </xf>
    <xf numFmtId="0" fontId="2" fillId="0" borderId="7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3" fontId="7" fillId="0" borderId="79" xfId="0" applyNumberFormat="1" applyFont="1" applyBorder="1" applyAlignment="1">
      <alignment horizontal="center" vertical="center" shrinkToFit="1"/>
    </xf>
    <xf numFmtId="2" fontId="7" fillId="0" borderId="26" xfId="0" applyNumberFormat="1" applyFont="1" applyBorder="1" applyAlignment="1">
      <alignment horizontal="center" shrinkToFit="1"/>
    </xf>
    <xf numFmtId="0" fontId="7" fillId="0" borderId="26" xfId="0" applyFont="1" applyBorder="1" applyAlignment="1">
      <alignment horizontal="center"/>
    </xf>
    <xf numFmtId="3" fontId="1" fillId="7" borderId="26" xfId="0" applyNumberFormat="1" applyFont="1" applyFill="1" applyBorder="1" applyAlignment="1">
      <alignment horizontal="center"/>
    </xf>
    <xf numFmtId="164" fontId="1" fillId="7" borderId="26" xfId="0" applyNumberFormat="1" applyFont="1" applyFill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166" fontId="2" fillId="0" borderId="26" xfId="1" applyNumberFormat="1" applyFont="1" applyFill="1" applyBorder="1" applyAlignment="1">
      <alignment horizontal="center"/>
    </xf>
    <xf numFmtId="0" fontId="4" fillId="2" borderId="68" xfId="0" applyFont="1" applyFill="1" applyBorder="1" applyAlignment="1">
      <alignment horizontal="center" vertical="center" wrapText="1"/>
    </xf>
    <xf numFmtId="10" fontId="10" fillId="10" borderId="50" xfId="0" applyNumberFormat="1" applyFont="1" applyFill="1" applyBorder="1" applyAlignment="1">
      <alignment horizontal="center" vertical="center" wrapText="1"/>
    </xf>
    <xf numFmtId="0" fontId="10" fillId="8" borderId="80" xfId="0" applyFont="1" applyFill="1" applyBorder="1" applyAlignment="1">
      <alignment horizontal="center" vertical="center"/>
    </xf>
    <xf numFmtId="4" fontId="1" fillId="7" borderId="26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wrapText="1"/>
    </xf>
    <xf numFmtId="0" fontId="5" fillId="0" borderId="19" xfId="0" applyFont="1" applyBorder="1" applyAlignment="1">
      <alignment horizontal="left" vertical="top" wrapText="1" indent="1"/>
    </xf>
    <xf numFmtId="4" fontId="1" fillId="0" borderId="50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shrinkToFit="1"/>
    </xf>
    <xf numFmtId="3" fontId="7" fillId="0" borderId="22" xfId="0" applyNumberFormat="1" applyFont="1" applyBorder="1" applyAlignment="1">
      <alignment horizontal="center" vertical="center" shrinkToFit="1"/>
    </xf>
    <xf numFmtId="3" fontId="7" fillId="9" borderId="22" xfId="0" applyNumberFormat="1" applyFont="1" applyFill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3" fontId="7" fillId="0" borderId="48" xfId="0" applyNumberFormat="1" applyFont="1" applyBorder="1" applyAlignment="1">
      <alignment horizontal="right" vertical="top" shrinkToFit="1"/>
    </xf>
    <xf numFmtId="164" fontId="1" fillId="7" borderId="35" xfId="0" applyNumberFormat="1" applyFont="1" applyFill="1" applyBorder="1" applyAlignment="1">
      <alignment horizontal="center" vertical="center"/>
    </xf>
    <xf numFmtId="4" fontId="2" fillId="5" borderId="58" xfId="0" applyNumberFormat="1" applyFont="1" applyFill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top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" fontId="2" fillId="13" borderId="73" xfId="0" applyNumberFormat="1" applyFont="1" applyFill="1" applyBorder="1" applyAlignment="1">
      <alignment horizontal="center" vertical="center"/>
    </xf>
    <xf numFmtId="4" fontId="2" fillId="13" borderId="86" xfId="0" applyNumberFormat="1" applyFont="1" applyFill="1" applyBorder="1" applyAlignment="1">
      <alignment horizontal="center" vertical="center"/>
    </xf>
    <xf numFmtId="0" fontId="10" fillId="13" borderId="42" xfId="0" applyFont="1" applyFill="1" applyBorder="1" applyAlignment="1">
      <alignment horizontal="center" vertical="center"/>
    </xf>
    <xf numFmtId="0" fontId="10" fillId="13" borderId="58" xfId="0" applyFont="1" applyFill="1" applyBorder="1" applyAlignment="1">
      <alignment horizontal="center" vertical="center"/>
    </xf>
    <xf numFmtId="0" fontId="5" fillId="0" borderId="87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left" vertical="top" wrapText="1" inden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top" wrapText="1" indent="1"/>
    </xf>
    <xf numFmtId="2" fontId="7" fillId="0" borderId="35" xfId="0" applyNumberFormat="1" applyFont="1" applyBorder="1" applyAlignment="1">
      <alignment horizontal="right" vertical="center" shrinkToFit="1"/>
    </xf>
    <xf numFmtId="0" fontId="5" fillId="0" borderId="35" xfId="0" applyFont="1" applyBorder="1" applyAlignment="1">
      <alignment horizontal="left" vertical="center" wrapText="1" indent="1"/>
    </xf>
    <xf numFmtId="3" fontId="1" fillId="7" borderId="35" xfId="0" applyNumberFormat="1" applyFont="1" applyFill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/>
    </xf>
    <xf numFmtId="166" fontId="2" fillId="0" borderId="35" xfId="1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top" wrapText="1" indent="1"/>
    </xf>
    <xf numFmtId="0" fontId="5" fillId="3" borderId="33" xfId="0" applyFont="1" applyFill="1" applyBorder="1" applyAlignment="1">
      <alignment horizontal="left" vertical="top" wrapText="1" indent="1"/>
    </xf>
    <xf numFmtId="3" fontId="7" fillId="3" borderId="48" xfId="0" applyNumberFormat="1" applyFont="1" applyFill="1" applyBorder="1" applyAlignment="1">
      <alignment horizontal="right" vertical="top" shrinkToFit="1"/>
    </xf>
    <xf numFmtId="3" fontId="7" fillId="13" borderId="88" xfId="0" applyNumberFormat="1" applyFont="1" applyFill="1" applyBorder="1" applyAlignment="1">
      <alignment horizontal="center" vertical="center" shrinkToFit="1"/>
    </xf>
    <xf numFmtId="166" fontId="2" fillId="0" borderId="49" xfId="1" applyNumberFormat="1" applyFont="1" applyFill="1" applyBorder="1" applyAlignment="1">
      <alignment horizontal="center" vertical="center"/>
    </xf>
    <xf numFmtId="4" fontId="2" fillId="13" borderId="71" xfId="0" applyNumberFormat="1" applyFont="1" applyFill="1" applyBorder="1" applyAlignment="1">
      <alignment horizontal="center" vertical="center"/>
    </xf>
    <xf numFmtId="166" fontId="2" fillId="0" borderId="52" xfId="1" applyNumberFormat="1" applyFont="1" applyFill="1" applyBorder="1" applyAlignment="1">
      <alignment horizontal="center" vertical="center"/>
    </xf>
    <xf numFmtId="4" fontId="2" fillId="13" borderId="89" xfId="0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5" fontId="2" fillId="13" borderId="30" xfId="0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shrinkToFit="1"/>
    </xf>
    <xf numFmtId="3" fontId="7" fillId="4" borderId="4" xfId="0" applyNumberFormat="1" applyFont="1" applyFill="1" applyBorder="1" applyAlignment="1">
      <alignment horizontal="center" vertical="center" wrapText="1" shrinkToFit="1"/>
    </xf>
    <xf numFmtId="166" fontId="2" fillId="0" borderId="9" xfId="1" applyNumberFormat="1" applyFont="1" applyFill="1" applyBorder="1" applyAlignment="1">
      <alignment horizontal="center" vertical="center"/>
    </xf>
    <xf numFmtId="0" fontId="5" fillId="0" borderId="94" xfId="0" applyFont="1" applyBorder="1" applyAlignment="1">
      <alignment horizontal="center" vertical="top" wrapText="1"/>
    </xf>
    <xf numFmtId="1" fontId="7" fillId="0" borderId="20" xfId="0" applyNumberFormat="1" applyFont="1" applyBorder="1" applyAlignment="1">
      <alignment horizontal="center" vertical="center" shrinkToFit="1"/>
    </xf>
    <xf numFmtId="1" fontId="7" fillId="0" borderId="55" xfId="0" applyNumberFormat="1" applyFont="1" applyBorder="1" applyAlignment="1">
      <alignment horizontal="center" vertical="center" shrinkToFit="1"/>
    </xf>
    <xf numFmtId="0" fontId="5" fillId="0" borderId="9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 wrapText="1" indent="1"/>
    </xf>
    <xf numFmtId="0" fontId="2" fillId="0" borderId="91" xfId="0" applyFont="1" applyBorder="1" applyAlignment="1">
      <alignment horizontal="left" vertical="top"/>
    </xf>
    <xf numFmtId="0" fontId="2" fillId="0" borderId="104" xfId="0" applyFont="1" applyBorder="1" applyAlignment="1">
      <alignment horizontal="left" wrapText="1"/>
    </xf>
    <xf numFmtId="0" fontId="5" fillId="0" borderId="25" xfId="0" applyFont="1" applyBorder="1" applyAlignment="1">
      <alignment horizontal="left" vertical="top" wrapText="1" indent="1"/>
    </xf>
    <xf numFmtId="4" fontId="2" fillId="13" borderId="90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 shrinkToFit="1"/>
    </xf>
    <xf numFmtId="0" fontId="13" fillId="0" borderId="0" xfId="0" applyFont="1" applyAlignment="1">
      <alignment horizontal="center"/>
    </xf>
    <xf numFmtId="3" fontId="14" fillId="7" borderId="0" xfId="0" applyNumberFormat="1" applyFont="1" applyFill="1" applyAlignment="1">
      <alignment horizontal="center"/>
    </xf>
    <xf numFmtId="164" fontId="14" fillId="7" borderId="0" xfId="0" applyNumberFormat="1" applyFont="1" applyFill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4" fontId="15" fillId="5" borderId="29" xfId="0" applyNumberFormat="1" applyFont="1" applyFill="1" applyBorder="1" applyAlignment="1">
      <alignment horizontal="center"/>
    </xf>
    <xf numFmtId="3" fontId="15" fillId="0" borderId="0" xfId="0" applyNumberFormat="1" applyFont="1" applyAlignment="1">
      <alignment horizontal="center"/>
    </xf>
    <xf numFmtId="166" fontId="15" fillId="0" borderId="0" xfId="1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66" fontId="2" fillId="0" borderId="8" xfId="1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3" fontId="13" fillId="4" borderId="4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left" vertical="top" wrapText="1"/>
    </xf>
    <xf numFmtId="3" fontId="13" fillId="4" borderId="4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wrapText="1"/>
    </xf>
    <xf numFmtId="4" fontId="16" fillId="13" borderId="29" xfId="0" applyNumberFormat="1" applyFont="1" applyFill="1" applyBorder="1" applyAlignment="1">
      <alignment horizontal="center"/>
    </xf>
    <xf numFmtId="4" fontId="16" fillId="13" borderId="30" xfId="0" applyNumberFormat="1" applyFont="1" applyFill="1" applyBorder="1" applyAlignment="1">
      <alignment horizontal="center"/>
    </xf>
    <xf numFmtId="4" fontId="2" fillId="5" borderId="90" xfId="0" applyNumberFormat="1" applyFont="1" applyFill="1" applyBorder="1" applyAlignment="1">
      <alignment horizontal="center"/>
    </xf>
    <xf numFmtId="4" fontId="15" fillId="5" borderId="30" xfId="0" applyNumberFormat="1" applyFont="1" applyFill="1" applyBorder="1" applyAlignment="1">
      <alignment horizontal="center"/>
    </xf>
    <xf numFmtId="0" fontId="10" fillId="0" borderId="92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4" fillId="2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3" fontId="7" fillId="0" borderId="13" xfId="0" applyNumberFormat="1" applyFont="1" applyBorder="1" applyAlignment="1">
      <alignment horizontal="center" vertical="center" shrinkToFit="1"/>
    </xf>
    <xf numFmtId="4" fontId="2" fillId="5" borderId="100" xfId="0" applyNumberFormat="1" applyFont="1" applyFill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166" fontId="2" fillId="0" borderId="16" xfId="1" applyNumberFormat="1" applyFont="1" applyFill="1" applyBorder="1" applyAlignment="1">
      <alignment horizontal="center"/>
    </xf>
    <xf numFmtId="4" fontId="2" fillId="13" borderId="100" xfId="0" applyNumberFormat="1" applyFont="1" applyFill="1" applyBorder="1" applyAlignment="1">
      <alignment horizontal="center"/>
    </xf>
    <xf numFmtId="0" fontId="7" fillId="0" borderId="106" xfId="0" applyFont="1" applyBorder="1" applyAlignment="1">
      <alignment horizontal="left" vertical="top"/>
    </xf>
    <xf numFmtId="0" fontId="2" fillId="0" borderId="20" xfId="0" applyFont="1" applyBorder="1" applyAlignment="1">
      <alignment horizontal="left" wrapText="1"/>
    </xf>
    <xf numFmtId="2" fontId="7" fillId="0" borderId="50" xfId="0" applyNumberFormat="1" applyFont="1" applyBorder="1" applyAlignment="1">
      <alignment horizontal="center" shrinkToFit="1"/>
    </xf>
    <xf numFmtId="0" fontId="7" fillId="0" borderId="50" xfId="0" applyFont="1" applyBorder="1" applyAlignment="1">
      <alignment horizontal="center"/>
    </xf>
    <xf numFmtId="3" fontId="1" fillId="7" borderId="50" xfId="0" applyNumberFormat="1" applyFont="1" applyFill="1" applyBorder="1" applyAlignment="1">
      <alignment horizontal="center"/>
    </xf>
    <xf numFmtId="164" fontId="1" fillId="7" borderId="50" xfId="0" applyNumberFormat="1" applyFont="1" applyFill="1" applyBorder="1" applyAlignment="1">
      <alignment horizontal="center"/>
    </xf>
    <xf numFmtId="4" fontId="2" fillId="5" borderId="73" xfId="0" applyNumberFormat="1" applyFont="1" applyFill="1" applyBorder="1" applyAlignment="1">
      <alignment horizontal="center"/>
    </xf>
    <xf numFmtId="3" fontId="2" fillId="0" borderId="107" xfId="0" applyNumberFormat="1" applyFont="1" applyBorder="1" applyAlignment="1">
      <alignment horizontal="center"/>
    </xf>
    <xf numFmtId="166" fontId="2" fillId="0" borderId="107" xfId="1" applyNumberFormat="1" applyFont="1" applyFill="1" applyBorder="1" applyAlignment="1">
      <alignment horizontal="center"/>
    </xf>
    <xf numFmtId="0" fontId="7" fillId="0" borderId="108" xfId="0" applyFont="1" applyBorder="1" applyAlignment="1">
      <alignment horizontal="left" vertical="top"/>
    </xf>
    <xf numFmtId="0" fontId="2" fillId="0" borderId="105" xfId="0" applyFont="1" applyBorder="1" applyAlignment="1">
      <alignment horizontal="left" wrapText="1"/>
    </xf>
    <xf numFmtId="0" fontId="5" fillId="0" borderId="105" xfId="0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top" wrapText="1"/>
    </xf>
    <xf numFmtId="0" fontId="8" fillId="4" borderId="65" xfId="0" applyFont="1" applyFill="1" applyBorder="1" applyAlignment="1">
      <alignment horizontal="left" vertical="top" wrapText="1"/>
    </xf>
    <xf numFmtId="0" fontId="8" fillId="4" borderId="56" xfId="0" applyFont="1" applyFill="1" applyBorder="1" applyAlignment="1">
      <alignment horizontal="left" vertical="center" wrapText="1" indent="1"/>
    </xf>
    <xf numFmtId="3" fontId="13" fillId="4" borderId="55" xfId="0" applyNumberFormat="1" applyFont="1" applyFill="1" applyBorder="1" applyAlignment="1">
      <alignment horizontal="left" vertical="center" indent="2" shrinkToFit="1"/>
    </xf>
    <xf numFmtId="2" fontId="13" fillId="0" borderId="26" xfId="0" applyNumberFormat="1" applyFont="1" applyBorder="1" applyAlignment="1">
      <alignment horizontal="center" shrinkToFit="1"/>
    </xf>
    <xf numFmtId="0" fontId="13" fillId="0" borderId="26" xfId="0" applyFont="1" applyBorder="1" applyAlignment="1">
      <alignment horizontal="center"/>
    </xf>
    <xf numFmtId="3" fontId="14" fillId="7" borderId="26" xfId="0" applyNumberFormat="1" applyFont="1" applyFill="1" applyBorder="1" applyAlignment="1">
      <alignment horizontal="center"/>
    </xf>
    <xf numFmtId="164" fontId="14" fillId="7" borderId="26" xfId="0" applyNumberFormat="1" applyFont="1" applyFill="1" applyBorder="1" applyAlignment="1">
      <alignment horizontal="center"/>
    </xf>
    <xf numFmtId="165" fontId="13" fillId="0" borderId="26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/>
    </xf>
    <xf numFmtId="166" fontId="15" fillId="0" borderId="26" xfId="1" applyNumberFormat="1" applyFont="1" applyFill="1" applyBorder="1" applyAlignment="1">
      <alignment horizontal="center"/>
    </xf>
    <xf numFmtId="165" fontId="7" fillId="0" borderId="28" xfId="0" applyNumberFormat="1" applyFont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4" fontId="2" fillId="7" borderId="90" xfId="0" applyNumberFormat="1" applyFont="1" applyFill="1" applyBorder="1" applyAlignment="1">
      <alignment horizontal="center" vertical="center"/>
    </xf>
    <xf numFmtId="165" fontId="7" fillId="0" borderId="90" xfId="0" applyNumberFormat="1" applyFont="1" applyBorder="1" applyAlignment="1">
      <alignment horizontal="center" vertical="center"/>
    </xf>
    <xf numFmtId="165" fontId="7" fillId="0" borderId="98" xfId="0" applyNumberFormat="1" applyFont="1" applyBorder="1" applyAlignment="1">
      <alignment horizontal="center" vertical="center"/>
    </xf>
    <xf numFmtId="165" fontId="7" fillId="0" borderId="91" xfId="0" applyNumberFormat="1" applyFont="1" applyBorder="1" applyAlignment="1">
      <alignment horizontal="center" vertical="center"/>
    </xf>
    <xf numFmtId="4" fontId="7" fillId="0" borderId="49" xfId="0" applyNumberFormat="1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top"/>
    </xf>
    <xf numFmtId="3" fontId="7" fillId="0" borderId="40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wrapText="1"/>
    </xf>
    <xf numFmtId="3" fontId="7" fillId="9" borderId="40" xfId="0" applyNumberFormat="1" applyFont="1" applyFill="1" applyBorder="1" applyAlignment="1">
      <alignment horizontal="center" vertical="center" shrinkToFit="1"/>
    </xf>
    <xf numFmtId="4" fontId="7" fillId="0" borderId="5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top"/>
    </xf>
    <xf numFmtId="3" fontId="7" fillId="0" borderId="4" xfId="0" applyNumberFormat="1" applyFont="1" applyBorder="1" applyAlignment="1">
      <alignment horizontal="center" vertical="top" shrinkToFit="1"/>
    </xf>
    <xf numFmtId="3" fontId="7" fillId="0" borderId="24" xfId="0" applyNumberFormat="1" applyFont="1" applyBorder="1" applyAlignment="1">
      <alignment horizontal="center" vertical="top" shrinkToFit="1"/>
    </xf>
    <xf numFmtId="0" fontId="5" fillId="0" borderId="23" xfId="0" applyFont="1" applyBorder="1" applyAlignment="1">
      <alignment horizontal="center" vertical="top" wrapText="1"/>
    </xf>
    <xf numFmtId="3" fontId="7" fillId="9" borderId="24" xfId="0" applyNumberFormat="1" applyFont="1" applyFill="1" applyBorder="1" applyAlignment="1">
      <alignment horizontal="center" vertical="top" shrinkToFit="1"/>
    </xf>
    <xf numFmtId="3" fontId="7" fillId="0" borderId="105" xfId="0" applyNumberFormat="1" applyFont="1" applyBorder="1" applyAlignment="1">
      <alignment horizontal="center" vertical="top" shrinkToFit="1"/>
    </xf>
    <xf numFmtId="0" fontId="5" fillId="0" borderId="104" xfId="0" applyFont="1" applyBorder="1" applyAlignment="1">
      <alignment horizontal="center" vertical="top" wrapText="1"/>
    </xf>
    <xf numFmtId="3" fontId="7" fillId="0" borderId="27" xfId="0" applyNumberFormat="1" applyFont="1" applyBorder="1" applyAlignment="1">
      <alignment horizontal="center" vertical="top" shrinkToFit="1"/>
    </xf>
    <xf numFmtId="0" fontId="5" fillId="0" borderId="25" xfId="0" applyFont="1" applyBorder="1" applyAlignment="1">
      <alignment horizontal="center" vertical="top" wrapText="1"/>
    </xf>
    <xf numFmtId="3" fontId="7" fillId="9" borderId="27" xfId="0" applyNumberFormat="1" applyFont="1" applyFill="1" applyBorder="1" applyAlignment="1">
      <alignment horizontal="center" vertical="top" shrinkToFit="1"/>
    </xf>
    <xf numFmtId="4" fontId="7" fillId="0" borderId="25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top"/>
    </xf>
    <xf numFmtId="3" fontId="7" fillId="0" borderId="20" xfId="0" applyNumberFormat="1" applyFont="1" applyBorder="1" applyAlignment="1">
      <alignment horizontal="center" vertical="top" shrinkToFit="1"/>
    </xf>
    <xf numFmtId="0" fontId="5" fillId="0" borderId="21" xfId="0" applyFont="1" applyBorder="1" applyAlignment="1">
      <alignment horizontal="center" vertical="top" wrapText="1"/>
    </xf>
    <xf numFmtId="3" fontId="7" fillId="0" borderId="22" xfId="0" applyNumberFormat="1" applyFont="1" applyBorder="1" applyAlignment="1">
      <alignment horizontal="center" vertical="top" shrinkToFit="1"/>
    </xf>
    <xf numFmtId="0" fontId="5" fillId="0" borderId="19" xfId="0" applyFont="1" applyBorder="1" applyAlignment="1">
      <alignment horizontal="center" vertical="top" wrapText="1"/>
    </xf>
    <xf numFmtId="3" fontId="7" fillId="9" borderId="22" xfId="0" applyNumberFormat="1" applyFont="1" applyFill="1" applyBorder="1" applyAlignment="1">
      <alignment horizontal="center" vertical="top" shrinkToFit="1"/>
    </xf>
    <xf numFmtId="3" fontId="7" fillId="0" borderId="4" xfId="0" applyNumberFormat="1" applyFont="1" applyBorder="1" applyAlignment="1">
      <alignment horizontal="center" shrinkToFit="1"/>
    </xf>
    <xf numFmtId="0" fontId="5" fillId="0" borderId="1" xfId="0" applyFont="1" applyBorder="1" applyAlignment="1">
      <alignment horizontal="center" wrapText="1"/>
    </xf>
    <xf numFmtId="3" fontId="7" fillId="0" borderId="24" xfId="0" applyNumberFormat="1" applyFont="1" applyBorder="1" applyAlignment="1">
      <alignment horizontal="center" shrinkToFit="1"/>
    </xf>
    <xf numFmtId="0" fontId="5" fillId="0" borderId="23" xfId="0" applyFont="1" applyBorder="1" applyAlignment="1">
      <alignment horizontal="center" wrapText="1"/>
    </xf>
    <xf numFmtId="3" fontId="7" fillId="9" borderId="24" xfId="0" applyNumberFormat="1" applyFont="1" applyFill="1" applyBorder="1" applyAlignment="1">
      <alignment horizontal="center" shrinkToFit="1"/>
    </xf>
    <xf numFmtId="3" fontId="7" fillId="0" borderId="55" xfId="0" applyNumberFormat="1" applyFont="1" applyBorder="1" applyAlignment="1">
      <alignment horizontal="center" vertical="top" shrinkToFit="1"/>
    </xf>
    <xf numFmtId="3" fontId="7" fillId="0" borderId="57" xfId="0" applyNumberFormat="1" applyFont="1" applyBorder="1" applyAlignment="1">
      <alignment horizontal="center" vertical="top" shrinkToFit="1"/>
    </xf>
    <xf numFmtId="0" fontId="5" fillId="0" borderId="54" xfId="0" applyFont="1" applyBorder="1" applyAlignment="1">
      <alignment horizontal="center" vertical="top" wrapText="1"/>
    </xf>
    <xf numFmtId="3" fontId="7" fillId="9" borderId="57" xfId="0" applyNumberFormat="1" applyFont="1" applyFill="1" applyBorder="1" applyAlignment="1">
      <alignment horizontal="center" vertical="top" shrinkToFit="1"/>
    </xf>
    <xf numFmtId="3" fontId="7" fillId="0" borderId="13" xfId="0" applyNumberFormat="1" applyFont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top" wrapText="1"/>
    </xf>
    <xf numFmtId="3" fontId="7" fillId="0" borderId="40" xfId="0" applyNumberFormat="1" applyFont="1" applyBorder="1" applyAlignment="1">
      <alignment horizontal="center" vertical="top" shrinkToFit="1"/>
    </xf>
    <xf numFmtId="0" fontId="5" fillId="0" borderId="39" xfId="0" applyFont="1" applyBorder="1" applyAlignment="1">
      <alignment horizontal="center" vertical="top" wrapText="1"/>
    </xf>
    <xf numFmtId="3" fontId="7" fillId="9" borderId="40" xfId="0" applyNumberFormat="1" applyFont="1" applyFill="1" applyBorder="1" applyAlignment="1">
      <alignment horizontal="center" vertical="top" shrinkToFit="1"/>
    </xf>
    <xf numFmtId="3" fontId="7" fillId="0" borderId="55" xfId="0" applyNumberFormat="1" applyFont="1" applyBorder="1" applyAlignment="1">
      <alignment horizontal="center" vertical="center" shrinkToFit="1"/>
    </xf>
    <xf numFmtId="3" fontId="7" fillId="0" borderId="57" xfId="0" applyNumberFormat="1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wrapText="1"/>
    </xf>
    <xf numFmtId="3" fontId="7" fillId="9" borderId="57" xfId="0" applyNumberFormat="1" applyFont="1" applyFill="1" applyBorder="1" applyAlignment="1">
      <alignment horizontal="center" vertical="center" shrinkToFit="1"/>
    </xf>
    <xf numFmtId="1" fontId="7" fillId="9" borderId="24" xfId="0" applyNumberFormat="1" applyFont="1" applyFill="1" applyBorder="1" applyAlignment="1">
      <alignment horizontal="center" vertical="center" shrinkToFit="1"/>
    </xf>
    <xf numFmtId="4" fontId="7" fillId="0" borderId="50" xfId="0" applyNumberFormat="1" applyFont="1" applyBorder="1" applyAlignment="1">
      <alignment horizontal="center" vertical="center" shrinkToFit="1"/>
    </xf>
    <xf numFmtId="4" fontId="7" fillId="0" borderId="26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1" fontId="7" fillId="0" borderId="13" xfId="0" applyNumberFormat="1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top" wrapText="1"/>
    </xf>
    <xf numFmtId="0" fontId="5" fillId="0" borderId="66" xfId="0" applyFont="1" applyBorder="1" applyAlignment="1">
      <alignment horizontal="center" vertical="top" wrapText="1"/>
    </xf>
    <xf numFmtId="4" fontId="7" fillId="0" borderId="109" xfId="0" applyNumberFormat="1" applyFont="1" applyBorder="1" applyAlignment="1">
      <alignment horizontal="center" vertical="center" shrinkToFit="1"/>
    </xf>
    <xf numFmtId="4" fontId="1" fillId="7" borderId="107" xfId="0" applyNumberFormat="1" applyFont="1" applyFill="1" applyBorder="1" applyAlignment="1">
      <alignment horizontal="center" vertical="center"/>
    </xf>
    <xf numFmtId="164" fontId="1" fillId="7" borderId="107" xfId="0" applyNumberFormat="1" applyFont="1" applyFill="1" applyBorder="1" applyAlignment="1">
      <alignment horizontal="center" vertical="center"/>
    </xf>
    <xf numFmtId="3" fontId="7" fillId="0" borderId="110" xfId="0" applyNumberFormat="1" applyFont="1" applyBorder="1" applyAlignment="1">
      <alignment horizontal="center" vertical="center" shrinkToFit="1"/>
    </xf>
    <xf numFmtId="0" fontId="5" fillId="0" borderId="111" xfId="0" applyFont="1" applyBorder="1" applyAlignment="1">
      <alignment horizontal="center" vertical="center" wrapText="1"/>
    </xf>
    <xf numFmtId="3" fontId="7" fillId="0" borderId="112" xfId="0" applyNumberFormat="1" applyFont="1" applyBorder="1" applyAlignment="1">
      <alignment horizontal="center" vertical="center" shrinkToFit="1"/>
    </xf>
    <xf numFmtId="0" fontId="5" fillId="0" borderId="109" xfId="0" applyFont="1" applyBorder="1" applyAlignment="1">
      <alignment horizontal="center" vertical="center" wrapText="1"/>
    </xf>
    <xf numFmtId="3" fontId="7" fillId="9" borderId="112" xfId="0" applyNumberFormat="1" applyFont="1" applyFill="1" applyBorder="1" applyAlignment="1">
      <alignment horizontal="center" vertical="center" shrinkToFit="1"/>
    </xf>
    <xf numFmtId="0" fontId="7" fillId="0" borderId="10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left" vertical="top" wrapText="1" indent="1"/>
    </xf>
    <xf numFmtId="3" fontId="7" fillId="0" borderId="18" xfId="0" applyNumberFormat="1" applyFont="1" applyBorder="1" applyAlignment="1">
      <alignment horizontal="center" vertical="top" shrinkToFit="1"/>
    </xf>
    <xf numFmtId="0" fontId="5" fillId="0" borderId="17" xfId="0" applyFont="1" applyBorder="1" applyAlignment="1">
      <alignment horizontal="center" vertical="top" wrapText="1"/>
    </xf>
    <xf numFmtId="3" fontId="7" fillId="0" borderId="114" xfId="0" applyNumberFormat="1" applyFont="1" applyBorder="1" applyAlignment="1">
      <alignment horizontal="center" vertical="top" shrinkToFit="1"/>
    </xf>
    <xf numFmtId="0" fontId="5" fillId="0" borderId="113" xfId="0" applyFont="1" applyBorder="1" applyAlignment="1">
      <alignment horizontal="center" vertical="top" wrapText="1"/>
    </xf>
    <xf numFmtId="3" fontId="7" fillId="9" borderId="114" xfId="0" applyNumberFormat="1" applyFont="1" applyFill="1" applyBorder="1" applyAlignment="1">
      <alignment horizontal="center" vertical="top" shrinkToFit="1"/>
    </xf>
    <xf numFmtId="4" fontId="7" fillId="0" borderId="115" xfId="0" applyNumberFormat="1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top"/>
    </xf>
    <xf numFmtId="4" fontId="1" fillId="7" borderId="16" xfId="0" applyNumberFormat="1" applyFont="1" applyFill="1" applyBorder="1" applyAlignment="1">
      <alignment horizontal="center" vertical="center"/>
    </xf>
    <xf numFmtId="164" fontId="1" fillId="7" borderId="16" xfId="0" applyNumberFormat="1" applyFont="1" applyFill="1" applyBorder="1" applyAlignment="1">
      <alignment horizontal="center" vertical="center"/>
    </xf>
    <xf numFmtId="3" fontId="7" fillId="0" borderId="47" xfId="0" applyNumberFormat="1" applyFont="1" applyBorder="1" applyAlignment="1">
      <alignment horizontal="center" vertical="center" shrinkToFit="1"/>
    </xf>
    <xf numFmtId="3" fontId="7" fillId="0" borderId="53" xfId="0" applyNumberFormat="1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left" vertical="center" wrapText="1" indent="1"/>
    </xf>
    <xf numFmtId="3" fontId="7" fillId="0" borderId="11" xfId="0" applyNumberFormat="1" applyFont="1" applyBorder="1" applyAlignment="1">
      <alignment horizontal="center" vertical="center" shrinkToFit="1"/>
    </xf>
    <xf numFmtId="3" fontId="7" fillId="0" borderId="102" xfId="0" applyNumberFormat="1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wrapText="1"/>
    </xf>
    <xf numFmtId="3" fontId="7" fillId="9" borderId="102" xfId="0" applyNumberFormat="1" applyFont="1" applyFill="1" applyBorder="1" applyAlignment="1">
      <alignment horizontal="center" vertical="center" shrinkToFit="1"/>
    </xf>
    <xf numFmtId="4" fontId="7" fillId="0" borderId="118" xfId="0" applyNumberFormat="1" applyFont="1" applyBorder="1" applyAlignment="1">
      <alignment horizontal="center" vertical="center" shrinkToFit="1"/>
    </xf>
    <xf numFmtId="0" fontId="7" fillId="0" borderId="97" xfId="0" applyFont="1" applyBorder="1" applyAlignment="1">
      <alignment horizontal="center" vertical="top"/>
    </xf>
    <xf numFmtId="4" fontId="1" fillId="7" borderId="97" xfId="0" applyNumberFormat="1" applyFont="1" applyFill="1" applyBorder="1" applyAlignment="1">
      <alignment horizontal="center" vertical="center"/>
    </xf>
    <xf numFmtId="164" fontId="1" fillId="7" borderId="97" xfId="0" applyNumberFormat="1" applyFont="1" applyFill="1" applyBorder="1" applyAlignment="1">
      <alignment horizontal="center" vertical="center"/>
    </xf>
    <xf numFmtId="0" fontId="5" fillId="3" borderId="104" xfId="0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horizontal="center" vertical="top" wrapText="1"/>
    </xf>
    <xf numFmtId="0" fontId="5" fillId="0" borderId="50" xfId="0" applyFont="1" applyBorder="1" applyAlignment="1">
      <alignment horizontal="left" vertical="top" wrapText="1" indent="1"/>
    </xf>
    <xf numFmtId="3" fontId="7" fillId="0" borderId="50" xfId="0" applyNumberFormat="1" applyFont="1" applyBorder="1" applyAlignment="1">
      <alignment horizontal="center" vertical="top" shrinkToFit="1"/>
    </xf>
    <xf numFmtId="0" fontId="5" fillId="3" borderId="50" xfId="0" applyFont="1" applyFill="1" applyBorder="1" applyAlignment="1">
      <alignment horizontal="center" vertical="top" wrapText="1"/>
    </xf>
    <xf numFmtId="0" fontId="5" fillId="0" borderId="97" xfId="0" applyFont="1" applyBorder="1" applyAlignment="1">
      <alignment horizontal="left" vertical="top" wrapText="1" indent="1"/>
    </xf>
    <xf numFmtId="3" fontId="7" fillId="0" borderId="97" xfId="0" applyNumberFormat="1" applyFont="1" applyBorder="1" applyAlignment="1">
      <alignment horizontal="center" vertical="top" shrinkToFit="1"/>
    </xf>
    <xf numFmtId="0" fontId="5" fillId="3" borderId="97" xfId="0" applyFont="1" applyFill="1" applyBorder="1" applyAlignment="1">
      <alignment horizontal="center" vertical="top" wrapText="1"/>
    </xf>
    <xf numFmtId="4" fontId="7" fillId="0" borderId="97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wrapText="1"/>
    </xf>
    <xf numFmtId="1" fontId="7" fillId="9" borderId="61" xfId="0" applyNumberFormat="1" applyFont="1" applyFill="1" applyBorder="1" applyAlignment="1">
      <alignment horizontal="center" vertical="center" shrinkToFit="1"/>
    </xf>
    <xf numFmtId="3" fontId="7" fillId="11" borderId="120" xfId="0" applyNumberFormat="1" applyFont="1" applyFill="1" applyBorder="1" applyAlignment="1">
      <alignment horizontal="center" vertical="center" shrinkToFit="1"/>
    </xf>
    <xf numFmtId="3" fontId="7" fillId="4" borderId="38" xfId="0" applyNumberFormat="1" applyFont="1" applyFill="1" applyBorder="1" applyAlignment="1">
      <alignment horizontal="center" vertical="center" shrinkToFit="1"/>
    </xf>
    <xf numFmtId="3" fontId="7" fillId="4" borderId="2" xfId="0" applyNumberFormat="1" applyFont="1" applyFill="1" applyBorder="1" applyAlignment="1">
      <alignment horizontal="center" vertical="center" shrinkToFit="1"/>
    </xf>
    <xf numFmtId="9" fontId="10" fillId="14" borderId="58" xfId="0" applyNumberFormat="1" applyFont="1" applyFill="1" applyBorder="1" applyAlignment="1">
      <alignment horizontal="center" vertical="center"/>
    </xf>
    <xf numFmtId="3" fontId="7" fillId="0" borderId="105" xfId="0" applyNumberFormat="1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 shrinkToFit="1"/>
    </xf>
    <xf numFmtId="3" fontId="7" fillId="9" borderId="27" xfId="0" applyNumberFormat="1" applyFont="1" applyFill="1" applyBorder="1" applyAlignment="1">
      <alignment horizontal="center" vertical="center" shrinkToFit="1"/>
    </xf>
    <xf numFmtId="2" fontId="2" fillId="0" borderId="0" xfId="0" applyNumberFormat="1" applyFont="1" applyAlignment="1">
      <alignment horizontal="left" vertical="top"/>
    </xf>
    <xf numFmtId="2" fontId="2" fillId="6" borderId="8" xfId="0" applyNumberFormat="1" applyFont="1" applyFill="1" applyBorder="1" applyAlignment="1">
      <alignment horizontal="left" vertical="top"/>
    </xf>
    <xf numFmtId="2" fontId="10" fillId="14" borderId="58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top" wrapText="1"/>
    </xf>
    <xf numFmtId="3" fontId="7" fillId="0" borderId="51" xfId="0" applyNumberFormat="1" applyFont="1" applyBorder="1" applyAlignment="1">
      <alignment horizontal="center" vertical="top" shrinkToFit="1"/>
    </xf>
    <xf numFmtId="0" fontId="5" fillId="0" borderId="118" xfId="0" applyFont="1" applyBorder="1" applyAlignment="1">
      <alignment horizontal="center" vertical="top" wrapText="1"/>
    </xf>
    <xf numFmtId="3" fontId="7" fillId="0" borderId="98" xfId="0" applyNumberFormat="1" applyFont="1" applyBorder="1" applyAlignment="1">
      <alignment horizontal="center" vertical="top" shrinkToFit="1"/>
    </xf>
    <xf numFmtId="0" fontId="5" fillId="0" borderId="117" xfId="0" applyFont="1" applyBorder="1" applyAlignment="1">
      <alignment horizontal="left" vertical="top" wrapText="1" indent="1"/>
    </xf>
    <xf numFmtId="0" fontId="5" fillId="0" borderId="26" xfId="0" applyFont="1" applyBorder="1" applyAlignment="1">
      <alignment horizontal="left" vertical="top" wrapText="1" indent="1"/>
    </xf>
    <xf numFmtId="0" fontId="5" fillId="0" borderId="66" xfId="0" applyFont="1" applyBorder="1" applyAlignment="1">
      <alignment horizontal="left" vertical="top" wrapText="1" indent="1"/>
    </xf>
    <xf numFmtId="0" fontId="5" fillId="0" borderId="61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61" xfId="0" applyFont="1" applyBorder="1" applyAlignment="1">
      <alignment horizontal="left" vertical="center" wrapText="1" indent="1"/>
    </xf>
    <xf numFmtId="0" fontId="5" fillId="0" borderId="10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28" xfId="0" applyFont="1" applyBorder="1" applyAlignment="1">
      <alignment horizontal="center" vertical="center" wrapText="1"/>
    </xf>
    <xf numFmtId="3" fontId="7" fillId="9" borderId="53" xfId="0" applyNumberFormat="1" applyFont="1" applyFill="1" applyBorder="1" applyAlignment="1">
      <alignment horizontal="center" vertical="center" shrinkToFit="1"/>
    </xf>
    <xf numFmtId="0" fontId="5" fillId="0" borderId="134" xfId="0" applyFont="1" applyBorder="1" applyAlignment="1">
      <alignment horizontal="center" vertical="center" wrapText="1"/>
    </xf>
    <xf numFmtId="0" fontId="5" fillId="0" borderId="135" xfId="0" applyFont="1" applyBorder="1" applyAlignment="1">
      <alignment horizontal="center" vertical="center" wrapText="1"/>
    </xf>
    <xf numFmtId="3" fontId="7" fillId="0" borderId="133" xfId="0" applyNumberFormat="1" applyFont="1" applyBorder="1" applyAlignment="1">
      <alignment horizontal="center" vertical="center" shrinkToFit="1"/>
    </xf>
    <xf numFmtId="3" fontId="7" fillId="0" borderId="136" xfId="0" applyNumberFormat="1" applyFont="1" applyBorder="1" applyAlignment="1">
      <alignment horizontal="center" vertical="center" shrinkToFit="1"/>
    </xf>
    <xf numFmtId="3" fontId="7" fillId="9" borderId="136" xfId="0" applyNumberFormat="1" applyFont="1" applyFill="1" applyBorder="1" applyAlignment="1">
      <alignment horizontal="center" vertical="center" shrinkToFit="1"/>
    </xf>
    <xf numFmtId="4" fontId="7" fillId="0" borderId="122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top"/>
    </xf>
    <xf numFmtId="4" fontId="1" fillId="7" borderId="14" xfId="0" applyNumberFormat="1" applyFont="1" applyFill="1" applyBorder="1" applyAlignment="1">
      <alignment horizontal="center" vertical="center"/>
    </xf>
    <xf numFmtId="164" fontId="1" fillId="7" borderId="14" xfId="0" applyNumberFormat="1" applyFont="1" applyFill="1" applyBorder="1" applyAlignment="1">
      <alignment horizontal="center" vertical="center"/>
    </xf>
    <xf numFmtId="0" fontId="5" fillId="0" borderId="96" xfId="0" applyFont="1" applyBorder="1" applyAlignment="1">
      <alignment horizontal="center" vertical="center" wrapText="1"/>
    </xf>
    <xf numFmtId="1" fontId="7" fillId="0" borderId="24" xfId="0" applyNumberFormat="1" applyFont="1" applyBorder="1" applyAlignment="1">
      <alignment horizontal="right" vertical="center" shrinkToFit="1"/>
    </xf>
    <xf numFmtId="1" fontId="7" fillId="0" borderId="57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5" fillId="0" borderId="120" xfId="0" applyFont="1" applyBorder="1" applyAlignment="1">
      <alignment horizontal="left" vertical="top" wrapText="1" indent="1"/>
    </xf>
    <xf numFmtId="3" fontId="7" fillId="0" borderId="11" xfId="0" applyNumberFormat="1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wrapText="1"/>
    </xf>
    <xf numFmtId="3" fontId="7" fillId="0" borderId="102" xfId="0" applyNumberFormat="1" applyFont="1" applyBorder="1" applyAlignment="1">
      <alignment horizontal="center" vertical="top" shrinkToFit="1"/>
    </xf>
    <xf numFmtId="0" fontId="5" fillId="0" borderId="101" xfId="0" applyFont="1" applyBorder="1" applyAlignment="1">
      <alignment horizontal="center" vertical="top" wrapText="1"/>
    </xf>
    <xf numFmtId="3" fontId="7" fillId="9" borderId="102" xfId="0" applyNumberFormat="1" applyFont="1" applyFill="1" applyBorder="1" applyAlignment="1">
      <alignment horizontal="center" vertical="top" shrinkToFit="1"/>
    </xf>
    <xf numFmtId="3" fontId="7" fillId="0" borderId="119" xfId="0" applyNumberFormat="1" applyFont="1" applyBorder="1" applyAlignment="1">
      <alignment horizontal="center" vertical="top" shrinkToFit="1"/>
    </xf>
    <xf numFmtId="0" fontId="5" fillId="3" borderId="77" xfId="0" applyFont="1" applyFill="1" applyBorder="1" applyAlignment="1">
      <alignment horizontal="center" vertical="top" wrapText="1"/>
    </xf>
    <xf numFmtId="0" fontId="5" fillId="3" borderId="98" xfId="0" applyFont="1" applyFill="1" applyBorder="1" applyAlignment="1">
      <alignment horizontal="center" vertical="top" wrapText="1"/>
    </xf>
    <xf numFmtId="0" fontId="5" fillId="0" borderId="127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shrinkToFit="1"/>
    </xf>
    <xf numFmtId="0" fontId="7" fillId="0" borderId="14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3" fontId="7" fillId="11" borderId="0" xfId="0" applyNumberFormat="1" applyFont="1" applyFill="1" applyAlignment="1">
      <alignment horizontal="center" vertical="center" shrinkToFit="1"/>
    </xf>
    <xf numFmtId="0" fontId="11" fillId="0" borderId="96" xfId="0" applyFont="1" applyBorder="1" applyAlignment="1">
      <alignment horizontal="center" vertical="center" wrapText="1"/>
    </xf>
    <xf numFmtId="0" fontId="17" fillId="0" borderId="96" xfId="0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shrinkToFit="1"/>
    </xf>
    <xf numFmtId="1" fontId="7" fillId="9" borderId="120" xfId="0" applyNumberFormat="1" applyFont="1" applyFill="1" applyBorder="1" applyAlignment="1">
      <alignment horizontal="center" vertical="center" shrinkToFit="1"/>
    </xf>
    <xf numFmtId="0" fontId="17" fillId="0" borderId="94" xfId="0" applyFont="1" applyBorder="1" applyAlignment="1">
      <alignment horizontal="center" vertical="center" wrapText="1"/>
    </xf>
    <xf numFmtId="0" fontId="17" fillId="0" borderId="143" xfId="0" applyFont="1" applyBorder="1" applyAlignment="1">
      <alignment horizontal="center" vertical="center" wrapText="1"/>
    </xf>
    <xf numFmtId="4" fontId="7" fillId="0" borderId="103" xfId="0" applyNumberFormat="1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wrapText="1"/>
    </xf>
    <xf numFmtId="4" fontId="7" fillId="0" borderId="50" xfId="0" applyNumberFormat="1" applyFont="1" applyBorder="1" applyAlignment="1">
      <alignment horizontal="right" vertical="center" shrinkToFit="1"/>
    </xf>
    <xf numFmtId="0" fontId="7" fillId="0" borderId="50" xfId="0" applyFont="1" applyBorder="1" applyAlignment="1">
      <alignment horizontal="left" vertical="top"/>
    </xf>
    <xf numFmtId="4" fontId="7" fillId="0" borderId="26" xfId="0" applyNumberFormat="1" applyFont="1" applyBorder="1" applyAlignment="1">
      <alignment horizontal="right" vertical="center" shrinkToFit="1"/>
    </xf>
    <xf numFmtId="0" fontId="7" fillId="0" borderId="26" xfId="0" applyFont="1" applyBorder="1" applyAlignment="1">
      <alignment horizontal="left" vertical="top"/>
    </xf>
    <xf numFmtId="0" fontId="5" fillId="0" borderId="144" xfId="0" applyFont="1" applyBorder="1" applyAlignment="1">
      <alignment horizontal="left" vertical="top" wrapText="1" indent="2"/>
    </xf>
    <xf numFmtId="0" fontId="4" fillId="0" borderId="14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top" wrapText="1" indent="2"/>
    </xf>
    <xf numFmtId="0" fontId="5" fillId="0" borderId="22" xfId="0" applyFont="1" applyBorder="1" applyAlignment="1">
      <alignment horizontal="left" vertical="top" wrapText="1" indent="2"/>
    </xf>
    <xf numFmtId="0" fontId="7" fillId="0" borderId="146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right" vertical="center" shrinkToFit="1"/>
    </xf>
    <xf numFmtId="4" fontId="7" fillId="0" borderId="35" xfId="0" applyNumberFormat="1" applyFont="1" applyBorder="1" applyAlignment="1">
      <alignment horizontal="right" vertical="center" shrinkToFit="1"/>
    </xf>
    <xf numFmtId="0" fontId="7" fillId="0" borderId="35" xfId="0" applyFont="1" applyBorder="1" applyAlignment="1">
      <alignment horizontal="left" vertical="top"/>
    </xf>
    <xf numFmtId="4" fontId="1" fillId="7" borderId="35" xfId="0" applyNumberFormat="1" applyFont="1" applyFill="1" applyBorder="1" applyAlignment="1">
      <alignment horizontal="center" vertical="center"/>
    </xf>
    <xf numFmtId="0" fontId="4" fillId="12" borderId="68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center" wrapText="1"/>
    </xf>
    <xf numFmtId="4" fontId="7" fillId="0" borderId="35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top"/>
    </xf>
    <xf numFmtId="0" fontId="4" fillId="0" borderId="147" xfId="0" applyFont="1" applyBorder="1" applyAlignment="1">
      <alignment horizontal="center" vertical="center" wrapText="1"/>
    </xf>
    <xf numFmtId="0" fontId="6" fillId="0" borderId="14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top" wrapText="1"/>
    </xf>
    <xf numFmtId="0" fontId="4" fillId="0" borderId="9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5" borderId="80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10" fontId="11" fillId="10" borderId="50" xfId="0" applyNumberFormat="1" applyFont="1" applyFill="1" applyBorder="1" applyAlignment="1">
      <alignment horizontal="center" vertical="center" wrapText="1"/>
    </xf>
    <xf numFmtId="0" fontId="11" fillId="8" borderId="80" xfId="0" applyFont="1" applyFill="1" applyBorder="1" applyAlignment="1">
      <alignment horizontal="center" vertical="center"/>
    </xf>
    <xf numFmtId="2" fontId="11" fillId="17" borderId="50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44" fontId="7" fillId="0" borderId="109" xfId="2" applyFont="1" applyFill="1" applyBorder="1" applyAlignment="1">
      <alignment horizontal="center" vertical="center"/>
    </xf>
    <xf numFmtId="3" fontId="7" fillId="0" borderId="50" xfId="0" applyNumberFormat="1" applyFont="1" applyBorder="1" applyAlignment="1">
      <alignment horizontal="center" vertical="center"/>
    </xf>
    <xf numFmtId="44" fontId="7" fillId="0" borderId="51" xfId="2" applyFont="1" applyFill="1" applyBorder="1" applyAlignment="1">
      <alignment horizontal="center" vertical="center"/>
    </xf>
    <xf numFmtId="2" fontId="7" fillId="17" borderId="50" xfId="0" applyNumberFormat="1" applyFont="1" applyFill="1" applyBorder="1" applyAlignment="1">
      <alignment horizontal="center" vertical="center"/>
    </xf>
    <xf numFmtId="44" fontId="7" fillId="0" borderId="49" xfId="2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44" fontId="7" fillId="0" borderId="103" xfId="2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44" fontId="7" fillId="0" borderId="91" xfId="2" applyFont="1" applyFill="1" applyBorder="1" applyAlignment="1">
      <alignment horizontal="center" vertical="center"/>
    </xf>
    <xf numFmtId="2" fontId="7" fillId="17" borderId="8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44" fontId="7" fillId="0" borderId="52" xfId="2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130" xfId="0" applyFont="1" applyBorder="1" applyAlignment="1">
      <alignment horizontal="left" wrapText="1"/>
    </xf>
    <xf numFmtId="0" fontId="7" fillId="0" borderId="85" xfId="0" applyFont="1" applyBorder="1" applyAlignment="1">
      <alignment horizontal="left" wrapText="1"/>
    </xf>
    <xf numFmtId="44" fontId="7" fillId="0" borderId="25" xfId="2" applyFont="1" applyFill="1" applyBorder="1" applyAlignment="1">
      <alignment horizontal="center" vertical="center"/>
    </xf>
    <xf numFmtId="3" fontId="7" fillId="0" borderId="97" xfId="0" applyNumberFormat="1" applyFont="1" applyBorder="1" applyAlignment="1">
      <alignment horizontal="center" vertical="center"/>
    </xf>
    <xf numFmtId="44" fontId="7" fillId="0" borderId="98" xfId="2" applyFont="1" applyFill="1" applyBorder="1" applyAlignment="1">
      <alignment horizontal="center" vertical="center"/>
    </xf>
    <xf numFmtId="2" fontId="7" fillId="17" borderId="97" xfId="0" applyNumberFormat="1" applyFont="1" applyFill="1" applyBorder="1" applyAlignment="1">
      <alignment horizontal="center" vertical="center"/>
    </xf>
    <xf numFmtId="44" fontId="7" fillId="0" borderId="118" xfId="2" applyFont="1" applyFill="1" applyBorder="1" applyAlignment="1">
      <alignment horizontal="center" vertical="center"/>
    </xf>
    <xf numFmtId="0" fontId="7" fillId="0" borderId="81" xfId="0" applyFont="1" applyBorder="1" applyAlignment="1">
      <alignment horizontal="left" wrapText="1"/>
    </xf>
    <xf numFmtId="3" fontId="5" fillId="0" borderId="14" xfId="0" applyNumberFormat="1" applyFont="1" applyBorder="1" applyAlignment="1">
      <alignment horizontal="center" vertical="center"/>
    </xf>
    <xf numFmtId="44" fontId="5" fillId="0" borderId="91" xfId="2" applyFont="1" applyFill="1" applyBorder="1" applyAlignment="1">
      <alignment horizontal="center" vertical="center"/>
    </xf>
    <xf numFmtId="2" fontId="5" fillId="17" borderId="8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left" wrapText="1"/>
    </xf>
    <xf numFmtId="44" fontId="7" fillId="0" borderId="122" xfId="2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44" fontId="7" fillId="0" borderId="53" xfId="2" applyFont="1" applyFill="1" applyBorder="1" applyAlignment="1">
      <alignment horizontal="center" vertical="center"/>
    </xf>
    <xf numFmtId="2" fontId="7" fillId="17" borderId="0" xfId="0" applyNumberFormat="1" applyFont="1" applyFill="1" applyAlignment="1">
      <alignment horizontal="center" vertical="center"/>
    </xf>
    <xf numFmtId="0" fontId="7" fillId="0" borderId="131" xfId="0" applyFont="1" applyBorder="1" applyAlignment="1">
      <alignment horizontal="left" wrapText="1"/>
    </xf>
    <xf numFmtId="0" fontId="7" fillId="0" borderId="126" xfId="0" applyFont="1" applyBorder="1" applyAlignment="1">
      <alignment horizontal="left" wrapText="1"/>
    </xf>
    <xf numFmtId="44" fontId="7" fillId="0" borderId="115" xfId="2" applyFont="1" applyFill="1" applyBorder="1" applyAlignment="1">
      <alignment horizontal="center" vertical="center"/>
    </xf>
    <xf numFmtId="0" fontId="7" fillId="0" borderId="83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0" fontId="7" fillId="0" borderId="8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center" wrapText="1"/>
    </xf>
    <xf numFmtId="3" fontId="7" fillId="0" borderId="91" xfId="0" applyNumberFormat="1" applyFont="1" applyBorder="1" applyAlignment="1">
      <alignment horizontal="center" vertical="center"/>
    </xf>
    <xf numFmtId="44" fontId="7" fillId="0" borderId="123" xfId="2" applyFont="1" applyFill="1" applyBorder="1" applyAlignment="1">
      <alignment horizontal="center" vertical="center"/>
    </xf>
    <xf numFmtId="2" fontId="7" fillId="17" borderId="14" xfId="0" applyNumberFormat="1" applyFont="1" applyFill="1" applyBorder="1" applyAlignment="1">
      <alignment horizontal="center" vertical="center"/>
    </xf>
    <xf numFmtId="3" fontId="5" fillId="0" borderId="107" xfId="0" applyNumberFormat="1" applyFont="1" applyBorder="1" applyAlignment="1">
      <alignment horizontal="center" vertical="center"/>
    </xf>
    <xf numFmtId="44" fontId="5" fillId="0" borderId="51" xfId="2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0" fontId="7" fillId="0" borderId="56" xfId="0" applyFont="1" applyBorder="1" applyAlignment="1">
      <alignment horizontal="left" wrapText="1"/>
    </xf>
    <xf numFmtId="44" fontId="5" fillId="0" borderId="53" xfId="2" applyFont="1" applyFill="1" applyBorder="1" applyAlignment="1">
      <alignment horizontal="center" vertical="center"/>
    </xf>
    <xf numFmtId="2" fontId="5" fillId="17" borderId="0" xfId="0" applyNumberFormat="1" applyFont="1" applyFill="1" applyAlignment="1">
      <alignment horizontal="center" vertical="center"/>
    </xf>
    <xf numFmtId="3" fontId="7" fillId="0" borderId="107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0" fontId="7" fillId="0" borderId="127" xfId="0" applyFont="1" applyBorder="1" applyAlignment="1">
      <alignment horizontal="left" wrapText="1"/>
    </xf>
    <xf numFmtId="0" fontId="6" fillId="0" borderId="125" xfId="0" applyFont="1" applyBorder="1" applyAlignment="1">
      <alignment horizontal="center" vertical="center" wrapText="1"/>
    </xf>
    <xf numFmtId="44" fontId="5" fillId="0" borderId="112" xfId="2" applyFont="1" applyFill="1" applyBorder="1" applyAlignment="1">
      <alignment horizontal="center" vertical="center"/>
    </xf>
    <xf numFmtId="166" fontId="5" fillId="17" borderId="50" xfId="1" applyNumberFormat="1" applyFont="1" applyFill="1" applyBorder="1" applyAlignment="1">
      <alignment horizontal="center" vertical="center"/>
    </xf>
    <xf numFmtId="0" fontId="7" fillId="0" borderId="128" xfId="0" applyFont="1" applyBorder="1" applyAlignment="1">
      <alignment horizontal="center" vertical="center" wrapText="1"/>
    </xf>
    <xf numFmtId="44" fontId="5" fillId="0" borderId="27" xfId="2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3" fontId="5" fillId="0" borderId="50" xfId="0" applyNumberFormat="1" applyFont="1" applyBorder="1" applyAlignment="1">
      <alignment horizontal="center" vertical="center"/>
    </xf>
    <xf numFmtId="0" fontId="1" fillId="16" borderId="108" xfId="0" applyFont="1" applyFill="1" applyBorder="1" applyAlignment="1">
      <alignment horizontal="center" vertical="center" wrapText="1"/>
    </xf>
    <xf numFmtId="3" fontId="5" fillId="0" borderId="97" xfId="0" applyNumberFormat="1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 wrapText="1"/>
    </xf>
    <xf numFmtId="44" fontId="5" fillId="0" borderId="48" xfId="2" applyFont="1" applyFill="1" applyBorder="1" applyAlignment="1">
      <alignment horizontal="center" vertical="center"/>
    </xf>
    <xf numFmtId="0" fontId="7" fillId="0" borderId="125" xfId="0" applyFont="1" applyBorder="1" applyAlignment="1">
      <alignment horizontal="left" wrapText="1"/>
    </xf>
    <xf numFmtId="0" fontId="7" fillId="0" borderId="132" xfId="0" applyFont="1" applyBorder="1" applyAlignment="1">
      <alignment horizontal="left" wrapText="1"/>
    </xf>
    <xf numFmtId="0" fontId="7" fillId="0" borderId="108" xfId="0" applyFont="1" applyBorder="1" applyAlignment="1">
      <alignment horizontal="center" vertical="center" wrapText="1"/>
    </xf>
    <xf numFmtId="0" fontId="7" fillId="0" borderId="129" xfId="0" applyFont="1" applyBorder="1" applyAlignment="1">
      <alignment horizontal="left" wrapText="1"/>
    </xf>
    <xf numFmtId="3" fontId="5" fillId="0" borderId="8" xfId="0" applyNumberFormat="1" applyFont="1" applyBorder="1" applyAlignment="1">
      <alignment horizontal="center" vertical="center"/>
    </xf>
    <xf numFmtId="0" fontId="7" fillId="0" borderId="132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center" vertical="center"/>
    </xf>
    <xf numFmtId="0" fontId="7" fillId="0" borderId="127" xfId="0" applyFont="1" applyBorder="1" applyAlignment="1">
      <alignment horizontal="left" vertical="center" wrapText="1"/>
    </xf>
    <xf numFmtId="44" fontId="7" fillId="0" borderId="27" xfId="2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10" fontId="7" fillId="0" borderId="27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4" fontId="7" fillId="0" borderId="0" xfId="0" applyNumberFormat="1" applyFont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0" fontId="11" fillId="10" borderId="35" xfId="0" applyNumberFormat="1" applyFont="1" applyFill="1" applyBorder="1" applyAlignment="1">
      <alignment horizontal="center" vertical="center" wrapText="1"/>
    </xf>
    <xf numFmtId="9" fontId="11" fillId="14" borderId="58" xfId="0" applyNumberFormat="1" applyFont="1" applyFill="1" applyBorder="1" applyAlignment="1">
      <alignment horizontal="center" vertical="center"/>
    </xf>
    <xf numFmtId="2" fontId="11" fillId="14" borderId="58" xfId="0" applyNumberFormat="1" applyFont="1" applyFill="1" applyBorder="1" applyAlignment="1">
      <alignment horizontal="center" vertical="center" wrapText="1"/>
    </xf>
    <xf numFmtId="2" fontId="11" fillId="17" borderId="121" xfId="0" applyNumberFormat="1" applyFont="1" applyFill="1" applyBorder="1" applyAlignment="1">
      <alignment horizontal="center" vertical="center" wrapText="1"/>
    </xf>
    <xf numFmtId="2" fontId="7" fillId="0" borderId="49" xfId="0" applyNumberFormat="1" applyFont="1" applyBorder="1" applyAlignment="1">
      <alignment horizontal="center" vertical="center"/>
    </xf>
    <xf numFmtId="2" fontId="7" fillId="0" borderId="51" xfId="0" applyNumberFormat="1" applyFont="1" applyBorder="1" applyAlignment="1">
      <alignment horizontal="center" vertical="center"/>
    </xf>
    <xf numFmtId="2" fontId="7" fillId="17" borderId="28" xfId="0" applyNumberFormat="1" applyFont="1" applyFill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7" fillId="17" borderId="29" xfId="0" applyNumberFormat="1" applyFont="1" applyFill="1" applyBorder="1" applyAlignment="1">
      <alignment horizontal="center" vertical="center"/>
    </xf>
    <xf numFmtId="2" fontId="7" fillId="0" borderId="99" xfId="0" applyNumberFormat="1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/>
    </xf>
    <xf numFmtId="2" fontId="7" fillId="0" borderId="9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2" fontId="7" fillId="0" borderId="52" xfId="0" applyNumberFormat="1" applyFont="1" applyBorder="1" applyAlignment="1">
      <alignment horizontal="center" vertical="center"/>
    </xf>
    <xf numFmtId="2" fontId="7" fillId="0" borderId="5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0" fontId="7" fillId="0" borderId="56" xfId="0" applyFont="1" applyBorder="1" applyAlignment="1">
      <alignment horizontal="center" vertical="top" wrapText="1"/>
    </xf>
    <xf numFmtId="0" fontId="7" fillId="0" borderId="66" xfId="0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7" fillId="17" borderId="30" xfId="0" applyNumberFormat="1" applyFont="1" applyFill="1" applyBorder="1" applyAlignment="1">
      <alignment horizontal="center" vertical="center"/>
    </xf>
    <xf numFmtId="2" fontId="7" fillId="0" borderId="93" xfId="0" applyNumberFormat="1" applyFont="1" applyBorder="1" applyAlignment="1">
      <alignment horizontal="center" vertical="center"/>
    </xf>
    <xf numFmtId="2" fontId="7" fillId="17" borderId="107" xfId="0" applyNumberFormat="1" applyFont="1" applyFill="1" applyBorder="1" applyAlignment="1">
      <alignment horizontal="center" vertical="center"/>
    </xf>
    <xf numFmtId="2" fontId="22" fillId="0" borderId="112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2" fontId="7" fillId="0" borderId="10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55" xfId="0" applyFont="1" applyBorder="1" applyAlignment="1">
      <alignment horizontal="center" vertical="top" wrapText="1"/>
    </xf>
    <xf numFmtId="0" fontId="7" fillId="0" borderId="65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center" vertical="center" wrapText="1"/>
    </xf>
    <xf numFmtId="2" fontId="7" fillId="17" borderId="58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7" fillId="0" borderId="82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166" fontId="7" fillId="0" borderId="103" xfId="1" applyNumberFormat="1" applyFont="1" applyFill="1" applyBorder="1" applyAlignment="1">
      <alignment horizontal="center" vertical="center"/>
    </xf>
    <xf numFmtId="2" fontId="7" fillId="17" borderId="9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 indent="1"/>
    </xf>
    <xf numFmtId="0" fontId="7" fillId="0" borderId="44" xfId="0" applyFont="1" applyBorder="1" applyAlignment="1">
      <alignment horizontal="center" vertical="top"/>
    </xf>
    <xf numFmtId="0" fontId="7" fillId="0" borderId="43" xfId="0" applyFont="1" applyBorder="1" applyAlignment="1">
      <alignment horizontal="center" vertical="top"/>
    </xf>
    <xf numFmtId="0" fontId="7" fillId="0" borderId="84" xfId="0" applyFont="1" applyBorder="1" applyAlignment="1">
      <alignment horizontal="center" vertical="top"/>
    </xf>
    <xf numFmtId="0" fontId="7" fillId="0" borderId="85" xfId="0" applyFont="1" applyBorder="1" applyAlignment="1">
      <alignment horizontal="center" vertical="top"/>
    </xf>
    <xf numFmtId="166" fontId="7" fillId="0" borderId="25" xfId="1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left" wrapText="1"/>
    </xf>
    <xf numFmtId="2" fontId="7" fillId="0" borderId="35" xfId="0" applyNumberFormat="1" applyFont="1" applyBorder="1" applyAlignment="1">
      <alignment horizontal="center" vertical="center"/>
    </xf>
    <xf numFmtId="0" fontId="11" fillId="8" borderId="137" xfId="0" applyFont="1" applyFill="1" applyBorder="1" applyAlignment="1">
      <alignment horizontal="center" vertical="center"/>
    </xf>
    <xf numFmtId="2" fontId="11" fillId="17" borderId="58" xfId="0" applyNumberFormat="1" applyFont="1" applyFill="1" applyBorder="1" applyAlignment="1">
      <alignment horizontal="center" vertical="center" wrapText="1"/>
    </xf>
    <xf numFmtId="9" fontId="11" fillId="14" borderId="3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2" fontId="11" fillId="17" borderId="29" xfId="0" applyNumberFormat="1" applyFont="1" applyFill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center" vertical="center" wrapText="1"/>
    </xf>
    <xf numFmtId="2" fontId="11" fillId="0" borderId="91" xfId="0" applyNumberFormat="1" applyFont="1" applyBorder="1" applyAlignment="1">
      <alignment horizontal="center" vertical="center" wrapText="1"/>
    </xf>
    <xf numFmtId="2" fontId="11" fillId="0" borderId="53" xfId="0" applyNumberFormat="1" applyFont="1" applyBorder="1" applyAlignment="1">
      <alignment horizontal="center" vertical="center" wrapText="1"/>
    </xf>
    <xf numFmtId="2" fontId="11" fillId="17" borderId="30" xfId="0" applyNumberFormat="1" applyFont="1" applyFill="1" applyBorder="1" applyAlignment="1">
      <alignment horizontal="center" vertical="center" wrapText="1"/>
    </xf>
    <xf numFmtId="2" fontId="11" fillId="0" borderId="123" xfId="0" applyNumberFormat="1" applyFont="1" applyBorder="1" applyAlignment="1">
      <alignment horizontal="center" vertical="center" wrapText="1"/>
    </xf>
    <xf numFmtId="2" fontId="7" fillId="0" borderId="50" xfId="0" applyNumberFormat="1" applyFont="1" applyBorder="1" applyAlignment="1">
      <alignment horizontal="center" vertical="center"/>
    </xf>
    <xf numFmtId="167" fontId="7" fillId="0" borderId="70" xfId="1" applyNumberFormat="1" applyFont="1" applyFill="1" applyBorder="1" applyAlignment="1">
      <alignment horizontal="center" vertical="center"/>
    </xf>
    <xf numFmtId="166" fontId="7" fillId="0" borderId="145" xfId="1" applyNumberFormat="1" applyFont="1" applyFill="1" applyBorder="1" applyAlignment="1">
      <alignment horizontal="center" vertical="center"/>
    </xf>
    <xf numFmtId="167" fontId="7" fillId="0" borderId="145" xfId="1" applyNumberFormat="1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/>
    </xf>
    <xf numFmtId="164" fontId="7" fillId="0" borderId="124" xfId="0" applyNumberFormat="1" applyFont="1" applyBorder="1" applyAlignment="1">
      <alignment horizontal="center" vertical="center"/>
    </xf>
    <xf numFmtId="0" fontId="4" fillId="8" borderId="138" xfId="0" applyFont="1" applyFill="1" applyBorder="1" applyAlignment="1">
      <alignment vertical="center" wrapText="1"/>
    </xf>
    <xf numFmtId="0" fontId="7" fillId="6" borderId="118" xfId="0" applyFont="1" applyFill="1" applyBorder="1" applyAlignment="1">
      <alignment horizontal="center" vertical="center"/>
    </xf>
    <xf numFmtId="44" fontId="7" fillId="0" borderId="50" xfId="2" applyFont="1" applyFill="1" applyBorder="1" applyAlignment="1">
      <alignment horizontal="center" vertical="center"/>
    </xf>
    <xf numFmtId="44" fontId="7" fillId="0" borderId="14" xfId="2" applyFont="1" applyFill="1" applyBorder="1" applyAlignment="1">
      <alignment horizontal="center" vertical="center"/>
    </xf>
    <xf numFmtId="44" fontId="7" fillId="0" borderId="8" xfId="2" applyFont="1" applyFill="1" applyBorder="1" applyAlignment="1">
      <alignment horizontal="center" vertical="center"/>
    </xf>
    <xf numFmtId="44" fontId="7" fillId="0" borderId="0" xfId="2" applyFont="1" applyFill="1" applyBorder="1" applyAlignment="1">
      <alignment horizontal="center" vertical="center"/>
    </xf>
    <xf numFmtId="44" fontId="7" fillId="0" borderId="90" xfId="2" applyFont="1" applyFill="1" applyBorder="1" applyAlignment="1">
      <alignment horizontal="center" vertical="center"/>
    </xf>
    <xf numFmtId="44" fontId="7" fillId="0" borderId="26" xfId="2" applyFont="1" applyFill="1" applyBorder="1" applyAlignment="1">
      <alignment horizontal="center" vertical="center"/>
    </xf>
    <xf numFmtId="44" fontId="7" fillId="0" borderId="92" xfId="2" applyFont="1" applyFill="1" applyBorder="1" applyAlignment="1">
      <alignment horizontal="center" vertical="center"/>
    </xf>
    <xf numFmtId="44" fontId="7" fillId="19" borderId="107" xfId="2" applyFont="1" applyFill="1" applyBorder="1" applyAlignment="1">
      <alignment horizontal="center" vertical="center"/>
    </xf>
    <xf numFmtId="44" fontId="7" fillId="0" borderId="97" xfId="2" applyFont="1" applyFill="1" applyBorder="1" applyAlignment="1">
      <alignment horizontal="center" vertical="center"/>
    </xf>
    <xf numFmtId="44" fontId="7" fillId="0" borderId="16" xfId="2" applyFont="1" applyFill="1" applyBorder="1" applyAlignment="1">
      <alignment horizontal="center" vertical="center"/>
    </xf>
    <xf numFmtId="169" fontId="5" fillId="15" borderId="53" xfId="2" applyNumberFormat="1" applyFont="1" applyFill="1" applyBorder="1" applyAlignment="1">
      <alignment horizontal="center" vertical="center" wrapText="1"/>
    </xf>
    <xf numFmtId="169" fontId="5" fillId="15" borderId="91" xfId="2" applyNumberFormat="1" applyFont="1" applyFill="1" applyBorder="1" applyAlignment="1">
      <alignment horizontal="center" vertical="center" wrapText="1"/>
    </xf>
    <xf numFmtId="169" fontId="5" fillId="15" borderId="123" xfId="2" applyNumberFormat="1" applyFont="1" applyFill="1" applyBorder="1" applyAlignment="1">
      <alignment horizontal="center" vertical="center" wrapText="1"/>
    </xf>
    <xf numFmtId="2" fontId="5" fillId="17" borderId="35" xfId="0" applyNumberFormat="1" applyFont="1" applyFill="1" applyBorder="1" applyAlignment="1">
      <alignment horizontal="center" vertical="center"/>
    </xf>
    <xf numFmtId="2" fontId="5" fillId="17" borderId="107" xfId="0" applyNumberFormat="1" applyFont="1" applyFill="1" applyBorder="1" applyAlignment="1">
      <alignment horizontal="center" vertical="center"/>
    </xf>
    <xf numFmtId="2" fontId="5" fillId="17" borderId="26" xfId="0" applyNumberFormat="1" applyFont="1" applyFill="1" applyBorder="1" applyAlignment="1">
      <alignment horizontal="center" vertical="center"/>
    </xf>
    <xf numFmtId="2" fontId="7" fillId="17" borderId="26" xfId="0" applyNumberFormat="1" applyFont="1" applyFill="1" applyBorder="1" applyAlignment="1">
      <alignment horizontal="center" vertical="center"/>
    </xf>
    <xf numFmtId="166" fontId="7" fillId="17" borderId="0" xfId="1" applyNumberFormat="1" applyFont="1" applyFill="1" applyBorder="1" applyAlignment="1">
      <alignment horizontal="center" vertical="center"/>
    </xf>
    <xf numFmtId="166" fontId="7" fillId="17" borderId="8" xfId="1" applyNumberFormat="1" applyFont="1" applyFill="1" applyBorder="1" applyAlignment="1">
      <alignment horizontal="center" vertical="center"/>
    </xf>
    <xf numFmtId="10" fontId="7" fillId="17" borderId="26" xfId="0" applyNumberFormat="1" applyFont="1" applyFill="1" applyBorder="1" applyAlignment="1">
      <alignment horizontal="center" vertical="center"/>
    </xf>
    <xf numFmtId="9" fontId="11" fillId="14" borderId="137" xfId="0" applyNumberFormat="1" applyFont="1" applyFill="1" applyBorder="1" applyAlignment="1">
      <alignment horizontal="center" vertical="center"/>
    </xf>
    <xf numFmtId="0" fontId="11" fillId="14" borderId="137" xfId="0" applyFont="1" applyFill="1" applyBorder="1" applyAlignment="1">
      <alignment horizontal="center" vertical="center" wrapText="1"/>
    </xf>
    <xf numFmtId="2" fontId="11" fillId="14" borderId="37" xfId="0" applyNumberFormat="1" applyFont="1" applyFill="1" applyBorder="1" applyAlignment="1">
      <alignment horizontal="center" vertical="center" wrapText="1"/>
    </xf>
    <xf numFmtId="169" fontId="7" fillId="15" borderId="70" xfId="2" applyNumberFormat="1" applyFont="1" applyFill="1" applyBorder="1" applyAlignment="1">
      <alignment horizontal="center" vertical="center"/>
    </xf>
    <xf numFmtId="169" fontId="7" fillId="15" borderId="42" xfId="2" applyNumberFormat="1" applyFont="1" applyFill="1" applyBorder="1" applyAlignment="1">
      <alignment horizontal="center" vertical="center"/>
    </xf>
    <xf numFmtId="169" fontId="7" fillId="15" borderId="108" xfId="2" applyNumberFormat="1" applyFont="1" applyFill="1" applyBorder="1" applyAlignment="1">
      <alignment horizontal="center" vertical="center"/>
    </xf>
    <xf numFmtId="169" fontId="5" fillId="15" borderId="42" xfId="2" applyNumberFormat="1" applyFont="1" applyFill="1" applyBorder="1" applyAlignment="1">
      <alignment horizontal="center" vertical="center"/>
    </xf>
    <xf numFmtId="169" fontId="7" fillId="15" borderId="145" xfId="2" applyNumberFormat="1" applyFont="1" applyFill="1" applyBorder="1" applyAlignment="1">
      <alignment horizontal="center" vertical="center"/>
    </xf>
    <xf numFmtId="169" fontId="5" fillId="15" borderId="70" xfId="2" applyNumberFormat="1" applyFont="1" applyFill="1" applyBorder="1" applyAlignment="1">
      <alignment horizontal="center" vertical="center"/>
    </xf>
    <xf numFmtId="169" fontId="7" fillId="15" borderId="124" xfId="2" applyNumberFormat="1" applyFont="1" applyFill="1" applyBorder="1" applyAlignment="1">
      <alignment horizontal="center" vertical="center"/>
    </xf>
    <xf numFmtId="169" fontId="5" fillId="15" borderId="145" xfId="2" applyNumberFormat="1" applyFont="1" applyFill="1" applyBorder="1" applyAlignment="1">
      <alignment horizontal="center" vertical="center"/>
    </xf>
    <xf numFmtId="169" fontId="7" fillId="15" borderId="149" xfId="2" applyNumberFormat="1" applyFont="1" applyFill="1" applyBorder="1" applyAlignment="1">
      <alignment horizontal="center" vertical="center"/>
    </xf>
    <xf numFmtId="169" fontId="5" fillId="15" borderId="106" xfId="2" applyNumberFormat="1" applyFont="1" applyFill="1" applyBorder="1" applyAlignment="1">
      <alignment horizontal="center" vertical="center"/>
    </xf>
    <xf numFmtId="169" fontId="5" fillId="15" borderId="124" xfId="2" applyNumberFormat="1" applyFont="1" applyFill="1" applyBorder="1" applyAlignment="1">
      <alignment horizontal="center" vertical="center"/>
    </xf>
    <xf numFmtId="168" fontId="7" fillId="15" borderId="70" xfId="0" applyNumberFormat="1" applyFont="1" applyFill="1" applyBorder="1" applyAlignment="1">
      <alignment horizontal="center" vertical="center"/>
    </xf>
    <xf numFmtId="168" fontId="7" fillId="15" borderId="42" xfId="0" applyNumberFormat="1" applyFont="1" applyFill="1" applyBorder="1" applyAlignment="1">
      <alignment horizontal="center" vertical="center"/>
    </xf>
    <xf numFmtId="168" fontId="7" fillId="15" borderId="108" xfId="0" applyNumberFormat="1" applyFont="1" applyFill="1" applyBorder="1" applyAlignment="1">
      <alignment horizontal="center" vertical="center"/>
    </xf>
    <xf numFmtId="168" fontId="5" fillId="15" borderId="42" xfId="0" applyNumberFormat="1" applyFont="1" applyFill="1" applyBorder="1" applyAlignment="1">
      <alignment horizontal="center" vertical="center"/>
    </xf>
    <xf numFmtId="168" fontId="7" fillId="15" borderId="145" xfId="0" applyNumberFormat="1" applyFont="1" applyFill="1" applyBorder="1" applyAlignment="1">
      <alignment horizontal="center" vertical="center"/>
    </xf>
    <xf numFmtId="168" fontId="7" fillId="15" borderId="149" xfId="0" applyNumberFormat="1" applyFont="1" applyFill="1" applyBorder="1" applyAlignment="1">
      <alignment horizontal="center" vertical="center"/>
    </xf>
    <xf numFmtId="0" fontId="7" fillId="6" borderId="108" xfId="0" applyFont="1" applyFill="1" applyBorder="1" applyAlignment="1">
      <alignment horizontal="center" vertical="center"/>
    </xf>
    <xf numFmtId="169" fontId="5" fillId="15" borderId="36" xfId="2" applyNumberFormat="1" applyFont="1" applyFill="1" applyBorder="1" applyAlignment="1">
      <alignment horizontal="center" vertical="center"/>
    </xf>
    <xf numFmtId="169" fontId="5" fillId="19" borderId="25" xfId="2" applyNumberFormat="1" applyFont="1" applyFill="1" applyBorder="1" applyAlignment="1">
      <alignment horizontal="center" vertical="center"/>
    </xf>
    <xf numFmtId="44" fontId="7" fillId="0" borderId="70" xfId="2" applyFont="1" applyFill="1" applyBorder="1" applyAlignment="1">
      <alignment horizontal="center" vertical="center"/>
    </xf>
    <xf numFmtId="44" fontId="7" fillId="0" borderId="42" xfId="2" applyFont="1" applyFill="1" applyBorder="1" applyAlignment="1">
      <alignment horizontal="center" vertical="center"/>
    </xf>
    <xf numFmtId="44" fontId="7" fillId="0" borderId="108" xfId="2" applyFont="1" applyFill="1" applyBorder="1" applyAlignment="1">
      <alignment horizontal="center" vertical="center"/>
    </xf>
    <xf numFmtId="44" fontId="5" fillId="0" borderId="42" xfId="2" applyFont="1" applyFill="1" applyBorder="1" applyAlignment="1">
      <alignment horizontal="center" vertical="center"/>
    </xf>
    <xf numFmtId="44" fontId="7" fillId="0" borderId="145" xfId="2" applyFont="1" applyFill="1" applyBorder="1" applyAlignment="1">
      <alignment horizontal="center" vertical="center"/>
    </xf>
    <xf numFmtId="44" fontId="7" fillId="0" borderId="149" xfId="2" applyFont="1" applyFill="1" applyBorder="1" applyAlignment="1">
      <alignment horizontal="center" vertical="center"/>
    </xf>
    <xf numFmtId="44" fontId="5" fillId="0" borderId="106" xfId="2" applyFont="1" applyFill="1" applyBorder="1" applyAlignment="1">
      <alignment horizontal="center" vertical="center"/>
    </xf>
    <xf numFmtId="44" fontId="5" fillId="0" borderId="124" xfId="2" applyFont="1" applyFill="1" applyBorder="1" applyAlignment="1">
      <alignment horizontal="center" vertical="center"/>
    </xf>
    <xf numFmtId="44" fontId="5" fillId="0" borderId="36" xfId="2" applyFont="1" applyFill="1" applyBorder="1" applyAlignment="1">
      <alignment horizontal="center" vertical="center"/>
    </xf>
    <xf numFmtId="44" fontId="5" fillId="0" borderId="145" xfId="2" applyFont="1" applyFill="1" applyBorder="1" applyAlignment="1">
      <alignment horizontal="center" vertical="center"/>
    </xf>
    <xf numFmtId="44" fontId="7" fillId="0" borderId="124" xfId="2" applyFont="1" applyFill="1" applyBorder="1" applyAlignment="1">
      <alignment horizontal="center" vertical="center"/>
    </xf>
    <xf numFmtId="10" fontId="7" fillId="0" borderId="70" xfId="0" applyNumberFormat="1" applyFont="1" applyBorder="1" applyAlignment="1">
      <alignment horizontal="center" vertical="center"/>
    </xf>
    <xf numFmtId="10" fontId="7" fillId="0" borderId="42" xfId="0" applyNumberFormat="1" applyFont="1" applyBorder="1" applyAlignment="1">
      <alignment horizontal="center" vertical="center"/>
    </xf>
    <xf numFmtId="10" fontId="7" fillId="0" borderId="124" xfId="0" applyNumberFormat="1" applyFont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5" fillId="0" borderId="122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5" fillId="0" borderId="109" xfId="1" applyNumberFormat="1" applyFont="1" applyFill="1" applyBorder="1" applyAlignment="1">
      <alignment horizontal="center" vertical="center"/>
    </xf>
    <xf numFmtId="166" fontId="5" fillId="0" borderId="25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5" fillId="0" borderId="49" xfId="1" applyNumberFormat="1" applyFont="1" applyFill="1" applyBorder="1" applyAlignment="1">
      <alignment horizontal="center" vertical="center"/>
    </xf>
    <xf numFmtId="166" fontId="5" fillId="0" borderId="118" xfId="1" applyNumberFormat="1" applyFont="1" applyFill="1" applyBorder="1" applyAlignment="1">
      <alignment horizontal="center" vertical="center"/>
    </xf>
    <xf numFmtId="166" fontId="5" fillId="0" borderId="103" xfId="1" applyNumberFormat="1" applyFont="1" applyFill="1" applyBorder="1" applyAlignment="1">
      <alignment horizontal="center" vertical="center"/>
    </xf>
    <xf numFmtId="166" fontId="5" fillId="0" borderId="52" xfId="1" applyNumberFormat="1" applyFont="1" applyFill="1" applyBorder="1" applyAlignment="1">
      <alignment horizontal="center" vertical="center"/>
    </xf>
    <xf numFmtId="44" fontId="7" fillId="0" borderId="70" xfId="2" applyFont="1" applyFill="1" applyBorder="1" applyAlignment="1">
      <alignment horizontal="center" vertical="center" shrinkToFit="1"/>
    </xf>
    <xf numFmtId="44" fontId="7" fillId="0" borderId="42" xfId="2" applyFont="1" applyFill="1" applyBorder="1" applyAlignment="1">
      <alignment horizontal="center" vertical="center" shrinkToFit="1"/>
    </xf>
    <xf numFmtId="44" fontId="7" fillId="0" borderId="108" xfId="2" applyFont="1" applyFill="1" applyBorder="1" applyAlignment="1">
      <alignment horizontal="center" vertical="center" shrinkToFit="1"/>
    </xf>
    <xf numFmtId="44" fontId="5" fillId="0" borderId="42" xfId="2" applyFont="1" applyFill="1" applyBorder="1" applyAlignment="1">
      <alignment horizontal="center" vertical="center" shrinkToFit="1"/>
    </xf>
    <xf numFmtId="44" fontId="7" fillId="0" borderId="145" xfId="2" applyFont="1" applyFill="1" applyBorder="1" applyAlignment="1">
      <alignment horizontal="center" vertical="center" shrinkToFit="1"/>
    </xf>
    <xf numFmtId="44" fontId="7" fillId="0" borderId="149" xfId="2" applyFont="1" applyFill="1" applyBorder="1" applyAlignment="1">
      <alignment horizontal="center" vertical="center" shrinkToFit="1"/>
    </xf>
    <xf numFmtId="44" fontId="7" fillId="0" borderId="124" xfId="2" applyFont="1" applyFill="1" applyBorder="1" applyAlignment="1">
      <alignment horizontal="center" vertical="center" shrinkToFit="1"/>
    </xf>
    <xf numFmtId="44" fontId="5" fillId="0" borderId="106" xfId="2" applyFont="1" applyFill="1" applyBorder="1" applyAlignment="1">
      <alignment horizontal="center" vertical="center" shrinkToFit="1"/>
    </xf>
    <xf numFmtId="44" fontId="5" fillId="0" borderId="124" xfId="2" applyFont="1" applyFill="1" applyBorder="1" applyAlignment="1">
      <alignment horizontal="center" vertical="center" shrinkToFit="1"/>
    </xf>
    <xf numFmtId="44" fontId="5" fillId="0" borderId="145" xfId="2" applyFont="1" applyFill="1" applyBorder="1" applyAlignment="1">
      <alignment horizontal="center" vertical="center" shrinkToFit="1"/>
    </xf>
    <xf numFmtId="10" fontId="7" fillId="0" borderId="145" xfId="0" applyNumberFormat="1" applyFont="1" applyBorder="1" applyAlignment="1">
      <alignment horizontal="center" vertical="center" shrinkToFit="1"/>
    </xf>
    <xf numFmtId="10" fontId="7" fillId="0" borderId="42" xfId="0" applyNumberFormat="1" applyFont="1" applyBorder="1" applyAlignment="1">
      <alignment horizontal="center" vertical="center" shrinkToFit="1"/>
    </xf>
    <xf numFmtId="10" fontId="7" fillId="0" borderId="124" xfId="0" applyNumberFormat="1" applyFont="1" applyBorder="1" applyAlignment="1">
      <alignment horizontal="center" vertical="center" shrinkToFit="1"/>
    </xf>
    <xf numFmtId="0" fontId="11" fillId="8" borderId="35" xfId="0" applyFont="1" applyFill="1" applyBorder="1" applyAlignment="1">
      <alignment horizontal="center" vertical="center"/>
    </xf>
    <xf numFmtId="9" fontId="11" fillId="14" borderId="36" xfId="0" applyNumberFormat="1" applyFont="1" applyFill="1" applyBorder="1" applyAlignment="1">
      <alignment horizontal="center" vertical="center"/>
    </xf>
    <xf numFmtId="0" fontId="4" fillId="0" borderId="152" xfId="0" applyFont="1" applyBorder="1" applyAlignment="1">
      <alignment horizontal="center" vertical="center" wrapText="1"/>
    </xf>
    <xf numFmtId="0" fontId="4" fillId="0" borderId="153" xfId="0" applyFont="1" applyBorder="1" applyAlignment="1">
      <alignment horizontal="center" vertical="center" wrapText="1"/>
    </xf>
    <xf numFmtId="0" fontId="4" fillId="0" borderId="154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top" wrapText="1"/>
    </xf>
    <xf numFmtId="0" fontId="4" fillId="0" borderId="131" xfId="0" applyFont="1" applyBorder="1" applyAlignment="1">
      <alignment horizontal="center" vertical="top" wrapText="1"/>
    </xf>
    <xf numFmtId="0" fontId="4" fillId="0" borderId="126" xfId="0" applyFont="1" applyBorder="1" applyAlignment="1">
      <alignment horizontal="center" vertical="top" wrapText="1"/>
    </xf>
    <xf numFmtId="0" fontId="4" fillId="0" borderId="83" xfId="0" applyFont="1" applyBorder="1" applyAlignment="1">
      <alignment horizontal="left" vertical="top" wrapText="1" indent="3"/>
    </xf>
    <xf numFmtId="0" fontId="4" fillId="0" borderId="154" xfId="0" applyFont="1" applyBorder="1" applyAlignment="1">
      <alignment horizontal="center" vertical="top" wrapText="1"/>
    </xf>
    <xf numFmtId="0" fontId="17" fillId="0" borderId="154" xfId="0" applyFont="1" applyBorder="1" applyAlignment="1">
      <alignment horizontal="center" vertical="center" wrapText="1"/>
    </xf>
    <xf numFmtId="0" fontId="11" fillId="0" borderId="154" xfId="0" applyFont="1" applyBorder="1" applyAlignment="1">
      <alignment horizontal="center" vertical="top" wrapText="1"/>
    </xf>
    <xf numFmtId="0" fontId="11" fillId="0" borderId="154" xfId="0" applyFont="1" applyBorder="1" applyAlignment="1">
      <alignment horizontal="center" vertical="center" wrapText="1"/>
    </xf>
    <xf numFmtId="0" fontId="4" fillId="0" borderId="155" xfId="0" applyFont="1" applyBorder="1" applyAlignment="1">
      <alignment horizontal="center" vertical="center" wrapText="1"/>
    </xf>
    <xf numFmtId="0" fontId="4" fillId="0" borderId="156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39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 wrapText="1"/>
    </xf>
    <xf numFmtId="0" fontId="4" fillId="0" borderId="116" xfId="0" applyFont="1" applyBorder="1" applyAlignment="1">
      <alignment horizontal="center" vertical="center" wrapText="1"/>
    </xf>
    <xf numFmtId="0" fontId="4" fillId="0" borderId="126" xfId="0" applyFont="1" applyBorder="1" applyAlignment="1">
      <alignment horizontal="center" vertical="center" wrapText="1"/>
    </xf>
    <xf numFmtId="0" fontId="4" fillId="0" borderId="157" xfId="0" applyFont="1" applyBorder="1" applyAlignment="1">
      <alignment horizontal="left" vertical="top" wrapText="1" indent="1"/>
    </xf>
    <xf numFmtId="0" fontId="4" fillId="0" borderId="158" xfId="0" applyFont="1" applyBorder="1" applyAlignment="1">
      <alignment horizontal="center" vertical="center" wrapText="1"/>
    </xf>
    <xf numFmtId="168" fontId="5" fillId="15" borderId="145" xfId="0" applyNumberFormat="1" applyFont="1" applyFill="1" applyBorder="1" applyAlignment="1">
      <alignment horizontal="center" vertical="center"/>
    </xf>
    <xf numFmtId="0" fontId="5" fillId="0" borderId="103" xfId="0" applyFont="1" applyBorder="1" applyAlignment="1">
      <alignment horizontal="left" vertical="center" wrapText="1" indent="1"/>
    </xf>
    <xf numFmtId="3" fontId="7" fillId="0" borderId="161" xfId="0" applyNumberFormat="1" applyFont="1" applyBorder="1" applyAlignment="1">
      <alignment horizontal="center" vertical="center" shrinkToFit="1"/>
    </xf>
    <xf numFmtId="0" fontId="5" fillId="0" borderId="160" xfId="0" applyFont="1" applyBorder="1" applyAlignment="1">
      <alignment horizontal="center" vertical="center" wrapText="1"/>
    </xf>
    <xf numFmtId="3" fontId="7" fillId="0" borderId="91" xfId="0" applyNumberFormat="1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wrapText="1"/>
    </xf>
    <xf numFmtId="0" fontId="4" fillId="0" borderId="162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left" wrapText="1"/>
    </xf>
    <xf numFmtId="168" fontId="7" fillId="15" borderId="124" xfId="0" applyNumberFormat="1" applyFont="1" applyFill="1" applyBorder="1" applyAlignment="1">
      <alignment horizontal="center" vertical="center"/>
    </xf>
    <xf numFmtId="0" fontId="6" fillId="0" borderId="10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 indent="1"/>
    </xf>
    <xf numFmtId="0" fontId="7" fillId="6" borderId="26" xfId="0" applyFont="1" applyFill="1" applyBorder="1" applyAlignment="1">
      <alignment horizontal="center" vertical="top"/>
    </xf>
    <xf numFmtId="4" fontId="1" fillId="6" borderId="26" xfId="0" applyNumberFormat="1" applyFont="1" applyFill="1" applyBorder="1" applyAlignment="1">
      <alignment horizontal="center" vertical="center"/>
    </xf>
    <xf numFmtId="164" fontId="1" fillId="6" borderId="26" xfId="0" applyNumberFormat="1" applyFont="1" applyFill="1" applyBorder="1" applyAlignment="1">
      <alignment horizontal="center" vertical="center"/>
    </xf>
    <xf numFmtId="0" fontId="1" fillId="16" borderId="163" xfId="0" applyFont="1" applyFill="1" applyBorder="1" applyAlignment="1">
      <alignment horizontal="center" vertical="center" wrapText="1"/>
    </xf>
    <xf numFmtId="0" fontId="6" fillId="16" borderId="129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left" vertical="center" wrapText="1" indent="1"/>
    </xf>
    <xf numFmtId="3" fontId="1" fillId="0" borderId="164" xfId="0" applyNumberFormat="1" applyFont="1" applyBorder="1" applyAlignment="1">
      <alignment horizontal="center" vertical="center" shrinkToFit="1"/>
    </xf>
    <xf numFmtId="0" fontId="1" fillId="0" borderId="165" xfId="0" applyFont="1" applyBorder="1" applyAlignment="1">
      <alignment horizontal="center" vertical="center" wrapText="1"/>
    </xf>
    <xf numFmtId="3" fontId="1" fillId="0" borderId="141" xfId="0" applyNumberFormat="1" applyFont="1" applyBorder="1" applyAlignment="1">
      <alignment horizontal="center" vertical="center" shrinkToFit="1"/>
    </xf>
    <xf numFmtId="0" fontId="1" fillId="0" borderId="115" xfId="0" applyFont="1" applyBorder="1" applyAlignment="1">
      <alignment horizontal="center" vertical="center" wrapText="1"/>
    </xf>
    <xf numFmtId="3" fontId="1" fillId="9" borderId="141" xfId="0" applyNumberFormat="1" applyFont="1" applyFill="1" applyBorder="1" applyAlignment="1">
      <alignment horizontal="center" vertical="center" shrinkToFit="1"/>
    </xf>
    <xf numFmtId="4" fontId="1" fillId="0" borderId="115" xfId="0" applyNumberFormat="1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top"/>
    </xf>
    <xf numFmtId="44" fontId="1" fillId="0" borderId="115" xfId="2" applyFont="1" applyFill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166" fontId="5" fillId="0" borderId="115" xfId="1" applyNumberFormat="1" applyFont="1" applyFill="1" applyBorder="1" applyAlignment="1">
      <alignment horizontal="center" vertical="center"/>
    </xf>
    <xf numFmtId="44" fontId="1" fillId="0" borderId="53" xfId="2" applyFont="1" applyFill="1" applyBorder="1" applyAlignment="1">
      <alignment horizontal="center" vertical="center"/>
    </xf>
    <xf numFmtId="2" fontId="1" fillId="17" borderId="0" xfId="0" applyNumberFormat="1" applyFont="1" applyFill="1" applyAlignment="1">
      <alignment horizontal="center" vertical="center"/>
    </xf>
    <xf numFmtId="0" fontId="4" fillId="0" borderId="159" xfId="0" applyFont="1" applyBorder="1" applyAlignment="1">
      <alignment horizontal="center" vertical="center" wrapText="1"/>
    </xf>
    <xf numFmtId="0" fontId="7" fillId="0" borderId="160" xfId="0" applyFont="1" applyBorder="1" applyAlignment="1">
      <alignment horizontal="left" vertical="center" wrapText="1"/>
    </xf>
    <xf numFmtId="3" fontId="7" fillId="9" borderId="91" xfId="0" applyNumberFormat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top"/>
    </xf>
    <xf numFmtId="4" fontId="1" fillId="7" borderId="8" xfId="0" applyNumberFormat="1" applyFont="1" applyFill="1" applyBorder="1" applyAlignment="1">
      <alignment horizontal="center" vertical="center"/>
    </xf>
    <xf numFmtId="164" fontId="1" fillId="7" borderId="8" xfId="0" applyNumberFormat="1" applyFont="1" applyFill="1" applyBorder="1" applyAlignment="1">
      <alignment horizontal="center" vertical="center"/>
    </xf>
    <xf numFmtId="3" fontId="7" fillId="6" borderId="26" xfId="0" applyNumberFormat="1" applyFont="1" applyFill="1" applyBorder="1" applyAlignment="1">
      <alignment horizontal="center" vertical="center"/>
    </xf>
    <xf numFmtId="168" fontId="5" fillId="15" borderId="124" xfId="0" applyNumberFormat="1" applyFont="1" applyFill="1" applyBorder="1" applyAlignment="1">
      <alignment horizontal="center" vertical="center"/>
    </xf>
    <xf numFmtId="0" fontId="1" fillId="16" borderId="163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6" borderId="97" xfId="0" applyFont="1" applyFill="1" applyBorder="1" applyAlignment="1">
      <alignment horizontal="center" vertical="center"/>
    </xf>
    <xf numFmtId="165" fontId="7" fillId="0" borderId="140" xfId="0" applyNumberFormat="1" applyFont="1" applyBorder="1" applyAlignment="1">
      <alignment horizontal="center" vertical="center"/>
    </xf>
    <xf numFmtId="165" fontId="7" fillId="0" borderId="116" xfId="0" applyNumberFormat="1" applyFont="1" applyBorder="1" applyAlignment="1">
      <alignment horizontal="center" vertical="center"/>
    </xf>
    <xf numFmtId="165" fontId="22" fillId="0" borderId="139" xfId="0" applyNumberFormat="1" applyFont="1" applyBorder="1" applyAlignment="1">
      <alignment horizontal="center" vertical="center"/>
    </xf>
    <xf numFmtId="165" fontId="7" fillId="0" borderId="85" xfId="0" applyNumberFormat="1" applyFont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44" fontId="7" fillId="0" borderId="80" xfId="2" applyFont="1" applyFill="1" applyBorder="1" applyAlignment="1">
      <alignment horizontal="center" vertical="center"/>
    </xf>
    <xf numFmtId="44" fontId="7" fillId="0" borderId="7" xfId="2" applyFont="1" applyFill="1" applyBorder="1" applyAlignment="1">
      <alignment horizontal="center" vertical="center"/>
    </xf>
    <xf numFmtId="44" fontId="7" fillId="19" borderId="109" xfId="2" applyFont="1" applyFill="1" applyBorder="1" applyAlignment="1">
      <alignment horizontal="center" vertical="center"/>
    </xf>
    <xf numFmtId="44" fontId="7" fillId="0" borderId="140" xfId="2" applyFont="1" applyFill="1" applyBorder="1" applyAlignment="1">
      <alignment horizontal="center" vertical="center"/>
    </xf>
    <xf numFmtId="44" fontId="7" fillId="0" borderId="43" xfId="2" applyFont="1" applyFill="1" applyBorder="1" applyAlignment="1">
      <alignment horizontal="center" vertical="center"/>
    </xf>
    <xf numFmtId="44" fontId="7" fillId="0" borderId="163" xfId="2" applyFont="1" applyFill="1" applyBorder="1" applyAlignment="1">
      <alignment horizontal="center" vertical="center"/>
    </xf>
    <xf numFmtId="44" fontId="7" fillId="0" borderId="116" xfId="2" applyFont="1" applyFill="1" applyBorder="1" applyAlignment="1">
      <alignment horizontal="center" vertical="center"/>
    </xf>
    <xf numFmtId="44" fontId="7" fillId="0" borderId="139" xfId="2" applyFont="1" applyFill="1" applyBorder="1" applyAlignment="1">
      <alignment horizontal="center" vertical="center" shrinkToFit="1"/>
    </xf>
    <xf numFmtId="44" fontId="7" fillId="0" borderId="85" xfId="2" applyFont="1" applyFill="1" applyBorder="1" applyAlignment="1">
      <alignment horizontal="center" vertical="center"/>
    </xf>
    <xf numFmtId="169" fontId="7" fillId="15" borderId="50" xfId="2" applyNumberFormat="1" applyFont="1" applyFill="1" applyBorder="1" applyAlignment="1">
      <alignment horizontal="center" vertical="center"/>
    </xf>
    <xf numFmtId="169" fontId="7" fillId="15" borderId="14" xfId="2" applyNumberFormat="1" applyFont="1" applyFill="1" applyBorder="1" applyAlignment="1">
      <alignment horizontal="center" vertical="center"/>
    </xf>
    <xf numFmtId="169" fontId="7" fillId="15" borderId="8" xfId="2" applyNumberFormat="1" applyFont="1" applyFill="1" applyBorder="1" applyAlignment="1">
      <alignment horizontal="center" vertical="center"/>
    </xf>
    <xf numFmtId="169" fontId="7" fillId="15" borderId="0" xfId="2" applyNumberFormat="1" applyFont="1" applyFill="1" applyBorder="1" applyAlignment="1">
      <alignment horizontal="center" vertical="center"/>
    </xf>
    <xf numFmtId="169" fontId="7" fillId="15" borderId="16" xfId="2" applyNumberFormat="1" applyFont="1" applyFill="1" applyBorder="1" applyAlignment="1">
      <alignment horizontal="center" vertical="center"/>
    </xf>
    <xf numFmtId="169" fontId="7" fillId="15" borderId="97" xfId="2" applyNumberFormat="1" applyFont="1" applyFill="1" applyBorder="1" applyAlignment="1">
      <alignment horizontal="center" vertical="center"/>
    </xf>
    <xf numFmtId="169" fontId="7" fillId="15" borderId="107" xfId="2" applyNumberFormat="1" applyFont="1" applyFill="1" applyBorder="1" applyAlignment="1">
      <alignment horizontal="center" vertical="center"/>
    </xf>
    <xf numFmtId="169" fontId="7" fillId="15" borderId="26" xfId="2" applyNumberFormat="1" applyFont="1" applyFill="1" applyBorder="1" applyAlignment="1">
      <alignment horizontal="center" vertical="center"/>
    </xf>
    <xf numFmtId="44" fontId="7" fillId="0" borderId="71" xfId="2" applyFont="1" applyFill="1" applyBorder="1" applyAlignment="1">
      <alignment horizontal="center" vertical="center"/>
    </xf>
    <xf numFmtId="44" fontId="7" fillId="0" borderId="151" xfId="2" applyFont="1" applyFill="1" applyBorder="1" applyAlignment="1">
      <alignment horizontal="center" vertical="center"/>
    </xf>
    <xf numFmtId="44" fontId="7" fillId="0" borderId="63" xfId="2" applyFont="1" applyFill="1" applyBorder="1" applyAlignment="1">
      <alignment horizontal="center" vertical="center"/>
    </xf>
    <xf numFmtId="44" fontId="7" fillId="0" borderId="89" xfId="2" applyFont="1" applyFill="1" applyBorder="1" applyAlignment="1">
      <alignment horizontal="center" vertical="center"/>
    </xf>
    <xf numFmtId="44" fontId="7" fillId="0" borderId="88" xfId="2" applyFont="1" applyFill="1" applyBorder="1" applyAlignment="1">
      <alignment horizontal="center" vertical="center"/>
    </xf>
    <xf numFmtId="44" fontId="7" fillId="0" borderId="86" xfId="2" applyFont="1" applyFill="1" applyBorder="1" applyAlignment="1">
      <alignment horizontal="center" vertical="center"/>
    </xf>
    <xf numFmtId="44" fontId="7" fillId="0" borderId="73" xfId="2" applyFont="1" applyFill="1" applyBorder="1" applyAlignment="1">
      <alignment horizontal="center" vertical="center"/>
    </xf>
    <xf numFmtId="44" fontId="7" fillId="0" borderId="150" xfId="2" applyFont="1" applyFill="1" applyBorder="1" applyAlignment="1">
      <alignment horizontal="center" vertical="center"/>
    </xf>
    <xf numFmtId="2" fontId="7" fillId="0" borderId="86" xfId="0" applyNumberFormat="1" applyFont="1" applyBorder="1" applyAlignment="1">
      <alignment horizontal="center" vertical="center"/>
    </xf>
    <xf numFmtId="2" fontId="7" fillId="0" borderId="89" xfId="0" applyNumberFormat="1" applyFont="1" applyBorder="1" applyAlignment="1">
      <alignment horizontal="center" vertical="center"/>
    </xf>
    <xf numFmtId="2" fontId="7" fillId="0" borderId="63" xfId="0" applyNumberFormat="1" applyFont="1" applyBorder="1" applyAlignment="1">
      <alignment horizontal="center" vertical="center"/>
    </xf>
    <xf numFmtId="2" fontId="7" fillId="0" borderId="150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horizontal="center" vertical="center"/>
    </xf>
    <xf numFmtId="3" fontId="7" fillId="0" borderId="151" xfId="0" applyNumberFormat="1" applyFont="1" applyBorder="1" applyAlignment="1">
      <alignment horizontal="center" vertical="center"/>
    </xf>
    <xf numFmtId="0" fontId="11" fillId="14" borderId="36" xfId="0" applyFont="1" applyFill="1" applyBorder="1" applyAlignment="1">
      <alignment horizontal="center" vertical="center" wrapText="1"/>
    </xf>
    <xf numFmtId="165" fontId="7" fillId="0" borderId="80" xfId="0" applyNumberFormat="1" applyFont="1" applyBorder="1" applyAlignment="1">
      <alignment horizontal="center" vertical="center"/>
    </xf>
    <xf numFmtId="169" fontId="7" fillId="18" borderId="71" xfId="2" applyNumberFormat="1" applyFont="1" applyFill="1" applyBorder="1" applyAlignment="1">
      <alignment horizontal="center" vertical="center"/>
    </xf>
    <xf numFmtId="169" fontId="7" fillId="18" borderId="151" xfId="2" applyNumberFormat="1" applyFont="1" applyFill="1" applyBorder="1" applyAlignment="1">
      <alignment horizontal="center" vertical="center"/>
    </xf>
    <xf numFmtId="169" fontId="7" fillId="15" borderId="63" xfId="2" applyNumberFormat="1" applyFont="1" applyFill="1" applyBorder="1" applyAlignment="1">
      <alignment horizontal="center" vertical="center"/>
    </xf>
    <xf numFmtId="0" fontId="7" fillId="6" borderId="151" xfId="0" applyFont="1" applyFill="1" applyBorder="1" applyAlignment="1">
      <alignment horizontal="center" vertical="center"/>
    </xf>
    <xf numFmtId="0" fontId="7" fillId="6" borderId="86" xfId="0" applyFont="1" applyFill="1" applyBorder="1" applyAlignment="1">
      <alignment horizontal="center" vertical="center"/>
    </xf>
    <xf numFmtId="0" fontId="11" fillId="5" borderId="72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11" fillId="5" borderId="87" xfId="0" applyFont="1" applyFill="1" applyBorder="1" applyAlignment="1">
      <alignment horizontal="center" vertical="center" wrapText="1"/>
    </xf>
    <xf numFmtId="169" fontId="7" fillId="5" borderId="70" xfId="2" applyNumberFormat="1" applyFont="1" applyFill="1" applyBorder="1" applyAlignment="1">
      <alignment horizontal="center" vertical="center"/>
    </xf>
    <xf numFmtId="169" fontId="7" fillId="5" borderId="42" xfId="2" applyNumberFormat="1" applyFont="1" applyFill="1" applyBorder="1" applyAlignment="1">
      <alignment horizontal="center" vertical="center"/>
    </xf>
    <xf numFmtId="169" fontId="7" fillId="5" borderId="145" xfId="2" applyNumberFormat="1" applyFont="1" applyFill="1" applyBorder="1" applyAlignment="1">
      <alignment horizontal="center" vertical="center"/>
    </xf>
    <xf numFmtId="169" fontId="7" fillId="5" borderId="124" xfId="2" applyNumberFormat="1" applyFont="1" applyFill="1" applyBorder="1" applyAlignment="1">
      <alignment horizontal="center" vertical="center"/>
    </xf>
    <xf numFmtId="169" fontId="5" fillId="5" borderId="42" xfId="2" applyNumberFormat="1" applyFont="1" applyFill="1" applyBorder="1" applyAlignment="1">
      <alignment horizontal="center" vertical="center"/>
    </xf>
    <xf numFmtId="169" fontId="7" fillId="5" borderId="108" xfId="2" applyNumberFormat="1" applyFont="1" applyFill="1" applyBorder="1" applyAlignment="1">
      <alignment horizontal="center" vertical="center"/>
    </xf>
    <xf numFmtId="169" fontId="5" fillId="5" borderId="145" xfId="2" applyNumberFormat="1" applyFont="1" applyFill="1" applyBorder="1" applyAlignment="1">
      <alignment horizontal="center" vertical="center"/>
    </xf>
    <xf numFmtId="169" fontId="7" fillId="5" borderId="106" xfId="2" applyNumberFormat="1" applyFont="1" applyFill="1" applyBorder="1" applyAlignment="1">
      <alignment horizontal="center" vertical="center"/>
    </xf>
    <xf numFmtId="169" fontId="5" fillId="5" borderId="70" xfId="2" applyNumberFormat="1" applyFont="1" applyFill="1" applyBorder="1" applyAlignment="1">
      <alignment horizontal="center" vertical="center"/>
    </xf>
    <xf numFmtId="169" fontId="5" fillId="5" borderId="108" xfId="2" applyNumberFormat="1" applyFont="1" applyFill="1" applyBorder="1" applyAlignment="1">
      <alignment horizontal="center" vertical="center"/>
    </xf>
    <xf numFmtId="169" fontId="7" fillId="5" borderId="149" xfId="2" applyNumberFormat="1" applyFont="1" applyFill="1" applyBorder="1" applyAlignment="1">
      <alignment horizontal="center" vertical="center"/>
    </xf>
    <xf numFmtId="169" fontId="7" fillId="5" borderId="49" xfId="2" applyNumberFormat="1" applyFont="1" applyFill="1" applyBorder="1" applyAlignment="1">
      <alignment horizontal="center" vertical="center"/>
    </xf>
    <xf numFmtId="169" fontId="7" fillId="5" borderId="103" xfId="2" applyNumberFormat="1" applyFont="1" applyFill="1" applyBorder="1" applyAlignment="1">
      <alignment horizontal="center" vertical="center"/>
    </xf>
    <xf numFmtId="169" fontId="7" fillId="5" borderId="118" xfId="2" applyNumberFormat="1" applyFont="1" applyFill="1" applyBorder="1" applyAlignment="1">
      <alignment horizontal="center" vertical="center"/>
    </xf>
    <xf numFmtId="169" fontId="5" fillId="5" borderId="103" xfId="2" applyNumberFormat="1" applyFont="1" applyFill="1" applyBorder="1" applyAlignment="1">
      <alignment horizontal="center" vertical="center"/>
    </xf>
    <xf numFmtId="169" fontId="7" fillId="5" borderId="52" xfId="2" applyNumberFormat="1" applyFont="1" applyFill="1" applyBorder="1" applyAlignment="1">
      <alignment horizontal="center" vertical="center"/>
    </xf>
    <xf numFmtId="169" fontId="5" fillId="5" borderId="52" xfId="2" applyNumberFormat="1" applyFont="1" applyFill="1" applyBorder="1" applyAlignment="1">
      <alignment horizontal="center" vertical="center"/>
    </xf>
    <xf numFmtId="169" fontId="5" fillId="5" borderId="25" xfId="2" applyNumberFormat="1" applyFont="1" applyFill="1" applyBorder="1" applyAlignment="1">
      <alignment horizontal="center" vertical="center"/>
    </xf>
    <xf numFmtId="169" fontId="7" fillId="5" borderId="25" xfId="2" applyNumberFormat="1" applyFont="1" applyFill="1" applyBorder="1" applyAlignment="1">
      <alignment horizontal="center" vertical="center"/>
    </xf>
    <xf numFmtId="169" fontId="7" fillId="5" borderId="122" xfId="2" applyNumberFormat="1" applyFont="1" applyFill="1" applyBorder="1" applyAlignment="1">
      <alignment horizontal="center" vertical="center"/>
    </xf>
    <xf numFmtId="169" fontId="5" fillId="5" borderId="106" xfId="2" applyNumberFormat="1" applyFont="1" applyFill="1" applyBorder="1" applyAlignment="1">
      <alignment horizontal="center" vertical="center"/>
    </xf>
    <xf numFmtId="169" fontId="7" fillId="5" borderId="50" xfId="2" applyNumberFormat="1" applyFont="1" applyFill="1" applyBorder="1" applyAlignment="1">
      <alignment horizontal="center" vertical="center"/>
    </xf>
    <xf numFmtId="169" fontId="7" fillId="5" borderId="14" xfId="2" applyNumberFormat="1" applyFont="1" applyFill="1" applyBorder="1" applyAlignment="1">
      <alignment horizontal="center" vertical="center"/>
    </xf>
    <xf numFmtId="169" fontId="7" fillId="5" borderId="8" xfId="2" applyNumberFormat="1" applyFont="1" applyFill="1" applyBorder="1" applyAlignment="1">
      <alignment horizontal="center" vertical="center"/>
    </xf>
    <xf numFmtId="169" fontId="5" fillId="5" borderId="74" xfId="2" applyNumberFormat="1" applyFont="1" applyFill="1" applyBorder="1" applyAlignment="1">
      <alignment horizontal="center" vertical="center" wrapText="1"/>
    </xf>
    <xf numFmtId="169" fontId="5" fillId="5" borderId="142" xfId="2" applyNumberFormat="1" applyFont="1" applyFill="1" applyBorder="1" applyAlignment="1">
      <alignment horizontal="center" vertical="center" wrapText="1"/>
    </xf>
    <xf numFmtId="169" fontId="5" fillId="5" borderId="166" xfId="2" applyNumberFormat="1" applyFont="1" applyFill="1" applyBorder="1" applyAlignment="1">
      <alignment horizontal="center" vertical="center" wrapText="1"/>
    </xf>
    <xf numFmtId="0" fontId="4" fillId="5" borderId="121" xfId="0" applyFont="1" applyFill="1" applyBorder="1" applyAlignment="1">
      <alignment horizontal="center" vertical="center" wrapText="1"/>
    </xf>
    <xf numFmtId="1" fontId="7" fillId="0" borderId="151" xfId="0" applyNumberFormat="1" applyFont="1" applyBorder="1" applyAlignment="1">
      <alignment horizontal="center" vertical="center"/>
    </xf>
    <xf numFmtId="3" fontId="7" fillId="0" borderId="145" xfId="0" applyNumberFormat="1" applyFont="1" applyBorder="1" applyAlignment="1">
      <alignment horizontal="center" vertical="center"/>
    </xf>
    <xf numFmtId="169" fontId="7" fillId="15" borderId="151" xfId="2" applyNumberFormat="1" applyFont="1" applyFill="1" applyBorder="1" applyAlignment="1">
      <alignment horizontal="center" vertical="center"/>
    </xf>
    <xf numFmtId="169" fontId="7" fillId="15" borderId="86" xfId="2" applyNumberFormat="1" applyFont="1" applyFill="1" applyBorder="1" applyAlignment="1">
      <alignment horizontal="center" vertical="center"/>
    </xf>
    <xf numFmtId="169" fontId="7" fillId="15" borderId="71" xfId="2" applyNumberFormat="1" applyFont="1" applyFill="1" applyBorder="1" applyAlignment="1">
      <alignment horizontal="center" vertical="center"/>
    </xf>
    <xf numFmtId="169" fontId="7" fillId="15" borderId="80" xfId="2" applyNumberFormat="1" applyFont="1" applyFill="1" applyBorder="1" applyAlignment="1">
      <alignment horizontal="center" vertical="center"/>
    </xf>
    <xf numFmtId="1" fontId="7" fillId="0" borderId="140" xfId="0" applyNumberFormat="1" applyFont="1" applyBorder="1" applyAlignment="1">
      <alignment horizontal="center" vertical="center"/>
    </xf>
    <xf numFmtId="169" fontId="7" fillId="15" borderId="140" xfId="2" applyNumberFormat="1" applyFont="1" applyFill="1" applyBorder="1" applyAlignment="1">
      <alignment horizontal="center" vertical="center"/>
    </xf>
    <xf numFmtId="169" fontId="7" fillId="15" borderId="116" xfId="2" applyNumberFormat="1" applyFont="1" applyFill="1" applyBorder="1" applyAlignment="1">
      <alignment horizontal="center" vertical="center"/>
    </xf>
    <xf numFmtId="2" fontId="7" fillId="0" borderId="71" xfId="0" applyNumberFormat="1" applyFont="1" applyBorder="1" applyAlignment="1">
      <alignment horizontal="center" vertical="center"/>
    </xf>
    <xf numFmtId="169" fontId="5" fillId="15" borderId="0" xfId="2" applyNumberFormat="1" applyFont="1" applyFill="1" applyBorder="1" applyAlignment="1">
      <alignment horizontal="center" vertical="center" wrapText="1"/>
    </xf>
    <xf numFmtId="169" fontId="5" fillId="15" borderId="8" xfId="2" applyNumberFormat="1" applyFont="1" applyFill="1" applyBorder="1" applyAlignment="1">
      <alignment horizontal="center" vertical="center" wrapText="1"/>
    </xf>
    <xf numFmtId="169" fontId="5" fillId="15" borderId="14" xfId="2" applyNumberFormat="1" applyFont="1" applyFill="1" applyBorder="1" applyAlignment="1">
      <alignment horizontal="center" vertical="center" wrapText="1"/>
    </xf>
    <xf numFmtId="3" fontId="7" fillId="0" borderId="140" xfId="0" applyNumberFormat="1" applyFont="1" applyBorder="1" applyAlignment="1">
      <alignment horizontal="center" vertical="center"/>
    </xf>
    <xf numFmtId="3" fontId="7" fillId="0" borderId="71" xfId="0" applyNumberFormat="1" applyFont="1" applyBorder="1" applyAlignment="1">
      <alignment horizontal="center" vertical="center" wrapText="1"/>
    </xf>
    <xf numFmtId="2" fontId="11" fillId="0" borderId="63" xfId="0" applyNumberFormat="1" applyFont="1" applyBorder="1" applyAlignment="1">
      <alignment horizontal="center" vertical="center" wrapText="1"/>
    </xf>
    <xf numFmtId="2" fontId="11" fillId="0" borderId="89" xfId="0" applyNumberFormat="1" applyFont="1" applyBorder="1" applyAlignment="1">
      <alignment horizontal="center" vertical="center" wrapText="1"/>
    </xf>
    <xf numFmtId="2" fontId="11" fillId="0" borderId="151" xfId="0" applyNumberFormat="1" applyFont="1" applyBorder="1" applyAlignment="1">
      <alignment horizontal="center" vertical="center" wrapText="1"/>
    </xf>
    <xf numFmtId="2" fontId="7" fillId="17" borderId="25" xfId="0" applyNumberFormat="1" applyFont="1" applyFill="1" applyBorder="1" applyAlignment="1">
      <alignment horizontal="center" vertical="center"/>
    </xf>
    <xf numFmtId="0" fontId="4" fillId="20" borderId="137" xfId="0" applyFont="1" applyFill="1" applyBorder="1" applyAlignment="1">
      <alignment horizontal="center" vertical="center" wrapText="1"/>
    </xf>
    <xf numFmtId="0" fontId="4" fillId="20" borderId="37" xfId="0" applyFont="1" applyFill="1" applyBorder="1" applyAlignment="1">
      <alignment horizontal="center" vertical="center" wrapText="1"/>
    </xf>
    <xf numFmtId="0" fontId="4" fillId="20" borderId="80" xfId="0" applyFont="1" applyFill="1" applyBorder="1" applyAlignment="1">
      <alignment horizontal="center" vertical="center" wrapText="1"/>
    </xf>
    <xf numFmtId="0" fontId="4" fillId="20" borderId="71" xfId="0" applyFont="1" applyFill="1" applyBorder="1" applyAlignment="1">
      <alignment horizontal="center" vertical="center" wrapText="1"/>
    </xf>
    <xf numFmtId="0" fontId="7" fillId="21" borderId="42" xfId="0" applyFont="1" applyFill="1" applyBorder="1" applyAlignment="1">
      <alignment horizontal="left" vertical="top"/>
    </xf>
    <xf numFmtId="0" fontId="7" fillId="21" borderId="149" xfId="0" applyFont="1" applyFill="1" applyBorder="1" applyAlignment="1">
      <alignment horizontal="left" vertical="top"/>
    </xf>
    <xf numFmtId="2" fontId="11" fillId="17" borderId="28" xfId="0" applyNumberFormat="1" applyFont="1" applyFill="1" applyBorder="1" applyAlignment="1">
      <alignment horizontal="center" vertical="center" wrapText="1"/>
    </xf>
    <xf numFmtId="44" fontId="7" fillId="17" borderId="28" xfId="2" applyFont="1" applyFill="1" applyBorder="1" applyAlignment="1">
      <alignment horizontal="center" vertical="center"/>
    </xf>
    <xf numFmtId="44" fontId="7" fillId="17" borderId="90" xfId="2" applyFont="1" applyFill="1" applyBorder="1" applyAlignment="1">
      <alignment horizontal="center" vertical="center"/>
    </xf>
    <xf numFmtId="44" fontId="7" fillId="17" borderId="99" xfId="2" applyFont="1" applyFill="1" applyBorder="1" applyAlignment="1">
      <alignment horizontal="center" vertical="center"/>
    </xf>
    <xf numFmtId="44" fontId="5" fillId="17" borderId="90" xfId="2" applyFont="1" applyFill="1" applyBorder="1" applyAlignment="1">
      <alignment horizontal="center" vertical="center"/>
    </xf>
    <xf numFmtId="44" fontId="7" fillId="17" borderId="29" xfId="2" applyFont="1" applyFill="1" applyBorder="1" applyAlignment="1">
      <alignment horizontal="center" vertical="center"/>
    </xf>
    <xf numFmtId="44" fontId="7" fillId="17" borderId="100" xfId="2" applyFont="1" applyFill="1" applyBorder="1" applyAlignment="1">
      <alignment horizontal="center" vertical="center"/>
    </xf>
    <xf numFmtId="44" fontId="5" fillId="17" borderId="29" xfId="2" applyFont="1" applyFill="1" applyBorder="1" applyAlignment="1">
      <alignment horizontal="center" vertical="center"/>
    </xf>
    <xf numFmtId="44" fontId="5" fillId="17" borderId="92" xfId="2" applyFont="1" applyFill="1" applyBorder="1" applyAlignment="1">
      <alignment horizontal="center" vertical="center"/>
    </xf>
    <xf numFmtId="44" fontId="7" fillId="17" borderId="93" xfId="2" applyFont="1" applyFill="1" applyBorder="1" applyAlignment="1">
      <alignment horizontal="center" vertical="center"/>
    </xf>
    <xf numFmtId="44" fontId="7" fillId="17" borderId="30" xfId="2" applyFont="1" applyFill="1" applyBorder="1" applyAlignment="1">
      <alignment horizontal="center" vertical="center"/>
    </xf>
    <xf numFmtId="166" fontId="7" fillId="17" borderId="29" xfId="1" applyNumberFormat="1" applyFont="1" applyFill="1" applyBorder="1" applyAlignment="1">
      <alignment horizontal="center" vertical="center"/>
    </xf>
    <xf numFmtId="166" fontId="7" fillId="17" borderId="90" xfId="1" applyNumberFormat="1" applyFont="1" applyFill="1" applyBorder="1" applyAlignment="1">
      <alignment horizontal="center" vertical="center"/>
    </xf>
    <xf numFmtId="44" fontId="1" fillId="17" borderId="29" xfId="2" applyFont="1" applyFill="1" applyBorder="1" applyAlignment="1">
      <alignment horizontal="center" vertical="center"/>
    </xf>
    <xf numFmtId="44" fontId="5" fillId="17" borderId="28" xfId="2" applyFont="1" applyFill="1" applyBorder="1" applyAlignment="1">
      <alignment horizontal="center" vertical="center"/>
    </xf>
    <xf numFmtId="10" fontId="7" fillId="17" borderId="30" xfId="0" applyNumberFormat="1" applyFont="1" applyFill="1" applyBorder="1" applyAlignment="1">
      <alignment horizontal="center" vertical="center"/>
    </xf>
    <xf numFmtId="2" fontId="7" fillId="17" borderId="90" xfId="0" applyNumberFormat="1" applyFont="1" applyFill="1" applyBorder="1" applyAlignment="1">
      <alignment horizontal="center" vertical="center"/>
    </xf>
    <xf numFmtId="44" fontId="7" fillId="17" borderId="92" xfId="2" applyFont="1" applyFill="1" applyBorder="1" applyAlignment="1">
      <alignment horizontal="center" vertical="center"/>
    </xf>
    <xf numFmtId="2" fontId="7" fillId="17" borderId="51" xfId="0" applyNumberFormat="1" applyFont="1" applyFill="1" applyBorder="1" applyAlignment="1">
      <alignment horizontal="center" vertical="center"/>
    </xf>
    <xf numFmtId="2" fontId="7" fillId="17" borderId="53" xfId="0" applyNumberFormat="1" applyFont="1" applyFill="1" applyBorder="1" applyAlignment="1">
      <alignment horizontal="center" vertical="center"/>
    </xf>
    <xf numFmtId="2" fontId="7" fillId="17" borderId="27" xfId="0" applyNumberFormat="1" applyFont="1" applyFill="1" applyBorder="1" applyAlignment="1">
      <alignment horizontal="center" vertical="center"/>
    </xf>
    <xf numFmtId="44" fontId="7" fillId="17" borderId="49" xfId="2" applyFont="1" applyFill="1" applyBorder="1" applyAlignment="1">
      <alignment horizontal="center" vertical="center"/>
    </xf>
    <xf numFmtId="44" fontId="7" fillId="17" borderId="103" xfId="2" applyFont="1" applyFill="1" applyBorder="1" applyAlignment="1">
      <alignment horizontal="center" vertical="center"/>
    </xf>
    <xf numFmtId="44" fontId="7" fillId="17" borderId="122" xfId="2" applyFont="1" applyFill="1" applyBorder="1" applyAlignment="1">
      <alignment horizontal="center" vertical="center"/>
    </xf>
    <xf numFmtId="44" fontId="7" fillId="21" borderId="167" xfId="0" applyNumberFormat="1" applyFont="1" applyFill="1" applyBorder="1" applyAlignment="1">
      <alignment vertical="center"/>
    </xf>
    <xf numFmtId="44" fontId="7" fillId="21" borderId="73" xfId="0" applyNumberFormat="1" applyFont="1" applyFill="1" applyBorder="1" applyAlignment="1">
      <alignment horizontal="center" vertical="center"/>
    </xf>
    <xf numFmtId="44" fontId="7" fillId="21" borderId="42" xfId="0" applyNumberFormat="1" applyFont="1" applyFill="1" applyBorder="1" applyAlignment="1">
      <alignment horizontal="center" vertical="center"/>
    </xf>
    <xf numFmtId="44" fontId="7" fillId="21" borderId="63" xfId="0" applyNumberFormat="1" applyFont="1" applyFill="1" applyBorder="1" applyAlignment="1">
      <alignment horizontal="center" vertical="center"/>
    </xf>
    <xf numFmtId="44" fontId="7" fillId="21" borderId="86" xfId="0" applyNumberFormat="1" applyFont="1" applyFill="1" applyBorder="1" applyAlignment="1">
      <alignment horizontal="center" vertical="center"/>
    </xf>
    <xf numFmtId="44" fontId="5" fillId="17" borderId="103" xfId="2" applyFont="1" applyFill="1" applyBorder="1" applyAlignment="1">
      <alignment horizontal="center" vertical="center"/>
    </xf>
    <xf numFmtId="44" fontId="7" fillId="17" borderId="52" xfId="2" applyFont="1" applyFill="1" applyBorder="1" applyAlignment="1">
      <alignment horizontal="center" vertical="center"/>
    </xf>
    <xf numFmtId="44" fontId="7" fillId="21" borderId="151" xfId="0" applyNumberFormat="1" applyFont="1" applyFill="1" applyBorder="1" applyAlignment="1">
      <alignment horizontal="center" vertical="center"/>
    </xf>
    <xf numFmtId="44" fontId="7" fillId="17" borderId="115" xfId="2" applyFont="1" applyFill="1" applyBorder="1" applyAlignment="1">
      <alignment horizontal="center" vertical="center"/>
    </xf>
    <xf numFmtId="44" fontId="7" fillId="21" borderId="167" xfId="0" applyNumberFormat="1" applyFont="1" applyFill="1" applyBorder="1" applyAlignment="1">
      <alignment horizontal="center" vertical="center"/>
    </xf>
    <xf numFmtId="44" fontId="7" fillId="21" borderId="149" xfId="0" applyNumberFormat="1" applyFont="1" applyFill="1" applyBorder="1" applyAlignment="1">
      <alignment vertical="center"/>
    </xf>
    <xf numFmtId="44" fontId="7" fillId="21" borderId="106" xfId="0" applyNumberFormat="1" applyFont="1" applyFill="1" applyBorder="1" applyAlignment="1">
      <alignment vertical="center"/>
    </xf>
    <xf numFmtId="44" fontId="7" fillId="21" borderId="106" xfId="0" applyNumberFormat="1" applyFont="1" applyFill="1" applyBorder="1" applyAlignment="1">
      <alignment horizontal="center" vertical="center"/>
    </xf>
    <xf numFmtId="44" fontId="7" fillId="21" borderId="149" xfId="0" applyNumberFormat="1" applyFont="1" applyFill="1" applyBorder="1" applyAlignment="1">
      <alignment horizontal="center" vertical="center"/>
    </xf>
    <xf numFmtId="44" fontId="7" fillId="21" borderId="108" xfId="0" applyNumberFormat="1" applyFont="1" applyFill="1" applyBorder="1" applyAlignment="1">
      <alignment horizontal="center" vertical="center"/>
    </xf>
    <xf numFmtId="2" fontId="11" fillId="17" borderId="35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7" fillId="0" borderId="168" xfId="0" applyFont="1" applyBorder="1" applyAlignment="1">
      <alignment horizontal="left" vertical="center" wrapText="1"/>
    </xf>
    <xf numFmtId="0" fontId="1" fillId="0" borderId="108" xfId="0" applyFont="1" applyBorder="1" applyAlignment="1">
      <alignment horizontal="center" vertical="center" wrapText="1"/>
    </xf>
    <xf numFmtId="42" fontId="2" fillId="0" borderId="0" xfId="0" applyNumberFormat="1" applyFont="1" applyAlignment="1">
      <alignment horizontal="left" vertical="top"/>
    </xf>
    <xf numFmtId="42" fontId="4" fillId="20" borderId="70" xfId="0" applyNumberFormat="1" applyFont="1" applyFill="1" applyBorder="1" applyAlignment="1">
      <alignment horizontal="center" vertical="center" wrapText="1"/>
    </xf>
    <xf numFmtId="42" fontId="7" fillId="0" borderId="106" xfId="0" applyNumberFormat="1" applyFont="1" applyBorder="1" applyAlignment="1">
      <alignment horizontal="center" vertical="center"/>
    </xf>
    <xf numFmtId="42" fontId="7" fillId="0" borderId="42" xfId="0" applyNumberFormat="1" applyFont="1" applyBorder="1" applyAlignment="1">
      <alignment horizontal="center" vertical="center"/>
    </xf>
    <xf numFmtId="42" fontId="7" fillId="0" borderId="149" xfId="0" applyNumberFormat="1" applyFont="1" applyBorder="1" applyAlignment="1">
      <alignment horizontal="center" vertical="center"/>
    </xf>
    <xf numFmtId="42" fontId="7" fillId="0" borderId="108" xfId="0" applyNumberFormat="1" applyFont="1" applyBorder="1" applyAlignment="1">
      <alignment horizontal="center" vertical="center"/>
    </xf>
    <xf numFmtId="42" fontId="7" fillId="0" borderId="167" xfId="0" applyNumberFormat="1" applyFont="1" applyBorder="1" applyAlignment="1">
      <alignment horizontal="center" vertical="center"/>
    </xf>
    <xf numFmtId="42" fontId="7" fillId="0" borderId="106" xfId="0" applyNumberFormat="1" applyFont="1" applyBorder="1" applyAlignment="1">
      <alignment vertical="center"/>
    </xf>
    <xf numFmtId="42" fontId="7" fillId="0" borderId="149" xfId="0" applyNumberFormat="1" applyFont="1" applyBorder="1" applyAlignment="1">
      <alignment vertical="center"/>
    </xf>
    <xf numFmtId="42" fontId="7" fillId="0" borderId="36" xfId="0" applyNumberFormat="1" applyFont="1" applyBorder="1" applyAlignment="1">
      <alignment horizontal="center" vertical="center"/>
    </xf>
    <xf numFmtId="42" fontId="7" fillId="0" borderId="0" xfId="0" applyNumberFormat="1" applyFont="1" applyAlignment="1">
      <alignment horizontal="left" vertical="top"/>
    </xf>
    <xf numFmtId="42" fontId="7" fillId="0" borderId="42" xfId="0" applyNumberFormat="1" applyFont="1" applyBorder="1" applyAlignment="1">
      <alignment vertical="center"/>
    </xf>
    <xf numFmtId="42" fontId="7" fillId="6" borderId="108" xfId="0" applyNumberFormat="1" applyFont="1" applyFill="1" applyBorder="1" applyAlignment="1">
      <alignment horizontal="center" vertical="center"/>
    </xf>
    <xf numFmtId="44" fontId="7" fillId="21" borderId="73" xfId="0" applyNumberFormat="1" applyFont="1" applyFill="1" applyBorder="1" applyAlignment="1">
      <alignment horizontal="left" vertical="center"/>
    </xf>
    <xf numFmtId="44" fontId="7" fillId="21" borderId="63" xfId="0" applyNumberFormat="1" applyFont="1" applyFill="1" applyBorder="1" applyAlignment="1">
      <alignment horizontal="left" vertical="center"/>
    </xf>
    <xf numFmtId="42" fontId="7" fillId="0" borderId="106" xfId="0" applyNumberFormat="1" applyFont="1" applyBorder="1" applyAlignment="1">
      <alignment horizontal="left" vertical="center"/>
    </xf>
    <xf numFmtId="44" fontId="7" fillId="21" borderId="73" xfId="0" applyNumberFormat="1" applyFont="1" applyFill="1" applyBorder="1" applyAlignment="1">
      <alignment vertical="center"/>
    </xf>
    <xf numFmtId="44" fontId="7" fillId="21" borderId="63" xfId="0" applyNumberFormat="1" applyFont="1" applyFill="1" applyBorder="1" applyAlignment="1">
      <alignment vertical="center"/>
    </xf>
    <xf numFmtId="42" fontId="7" fillId="0" borderId="145" xfId="0" applyNumberFormat="1" applyFont="1" applyBorder="1" applyAlignment="1">
      <alignment vertical="center"/>
    </xf>
    <xf numFmtId="42" fontId="5" fillId="0" borderId="167" xfId="0" applyNumberFormat="1" applyFont="1" applyBorder="1" applyAlignment="1">
      <alignment vertical="center"/>
    </xf>
    <xf numFmtId="42" fontId="7" fillId="0" borderId="108" xfId="0" applyNumberFormat="1" applyFont="1" applyBorder="1" applyAlignment="1">
      <alignment vertical="center"/>
    </xf>
    <xf numFmtId="42" fontId="7" fillId="0" borderId="167" xfId="0" applyNumberFormat="1" applyFont="1" applyBorder="1" applyAlignment="1">
      <alignment vertical="center"/>
    </xf>
    <xf numFmtId="44" fontId="5" fillId="21" borderId="167" xfId="0" applyNumberFormat="1" applyFont="1" applyFill="1" applyBorder="1" applyAlignment="1">
      <alignment vertical="center"/>
    </xf>
    <xf numFmtId="44" fontId="5" fillId="21" borderId="108" xfId="0" applyNumberFormat="1" applyFont="1" applyFill="1" applyBorder="1" applyAlignment="1">
      <alignment vertical="center"/>
    </xf>
    <xf numFmtId="0" fontId="7" fillId="21" borderId="106" xfId="0" applyFont="1" applyFill="1" applyBorder="1" applyAlignment="1">
      <alignment horizontal="center" vertical="center"/>
    </xf>
    <xf numFmtId="0" fontId="7" fillId="21" borderId="42" xfId="0" applyFont="1" applyFill="1" applyBorder="1" applyAlignment="1">
      <alignment horizontal="center" vertical="center"/>
    </xf>
    <xf numFmtId="0" fontId="7" fillId="21" borderId="108" xfId="0" applyFont="1" applyFill="1" applyBorder="1" applyAlignment="1">
      <alignment horizontal="center" vertical="center"/>
    </xf>
    <xf numFmtId="42" fontId="5" fillId="0" borderId="106" xfId="0" applyNumberFormat="1" applyFont="1" applyBorder="1" applyAlignment="1">
      <alignment horizontal="center" vertical="center"/>
    </xf>
    <xf numFmtId="42" fontId="5" fillId="0" borderId="42" xfId="0" applyNumberFormat="1" applyFont="1" applyBorder="1" applyAlignment="1">
      <alignment horizontal="center" vertical="center"/>
    </xf>
    <xf numFmtId="42" fontId="5" fillId="0" borderId="108" xfId="0" applyNumberFormat="1" applyFont="1" applyBorder="1" applyAlignment="1">
      <alignment horizontal="center" vertical="center"/>
    </xf>
    <xf numFmtId="2" fontId="11" fillId="17" borderId="52" xfId="0" applyNumberFormat="1" applyFont="1" applyFill="1" applyBorder="1" applyAlignment="1">
      <alignment horizontal="center" vertical="center" wrapText="1"/>
    </xf>
    <xf numFmtId="2" fontId="11" fillId="17" borderId="53" xfId="0" applyNumberFormat="1" applyFont="1" applyFill="1" applyBorder="1" applyAlignment="1">
      <alignment horizontal="center" vertical="center" wrapText="1"/>
    </xf>
    <xf numFmtId="2" fontId="11" fillId="17" borderId="27" xfId="0" applyNumberFormat="1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top"/>
    </xf>
    <xf numFmtId="0" fontId="7" fillId="0" borderId="53" xfId="0" applyFont="1" applyBorder="1" applyAlignment="1">
      <alignment horizontal="left" vertical="top"/>
    </xf>
    <xf numFmtId="3" fontId="7" fillId="21" borderId="151" xfId="0" applyNumberFormat="1" applyFont="1" applyFill="1" applyBorder="1" applyAlignment="1">
      <alignment horizontal="center" vertical="center"/>
    </xf>
    <xf numFmtId="169" fontId="7" fillId="21" borderId="151" xfId="2" applyNumberFormat="1" applyFont="1" applyFill="1" applyBorder="1" applyAlignment="1">
      <alignment horizontal="center" vertical="center"/>
    </xf>
    <xf numFmtId="169" fontId="7" fillId="21" borderId="86" xfId="2" applyNumberFormat="1" applyFont="1" applyFill="1" applyBorder="1" applyAlignment="1">
      <alignment horizontal="center" vertical="center"/>
    </xf>
    <xf numFmtId="2" fontId="7" fillId="17" borderId="49" xfId="0" applyNumberFormat="1" applyFont="1" applyFill="1" applyBorder="1" applyAlignment="1">
      <alignment horizontal="center" vertical="center"/>
    </xf>
    <xf numFmtId="2" fontId="7" fillId="17" borderId="52" xfId="0" applyNumberFormat="1" applyFont="1" applyFill="1" applyBorder="1" applyAlignment="1">
      <alignment horizontal="center" vertical="center"/>
    </xf>
    <xf numFmtId="169" fontId="5" fillId="21" borderId="112" xfId="2" applyNumberFormat="1" applyFont="1" applyFill="1" applyBorder="1" applyAlignment="1">
      <alignment horizontal="center" vertical="center" wrapText="1"/>
    </xf>
    <xf numFmtId="44" fontId="7" fillId="21" borderId="37" xfId="0" applyNumberFormat="1" applyFont="1" applyFill="1" applyBorder="1" applyAlignment="1">
      <alignment horizontal="center" vertical="center"/>
    </xf>
    <xf numFmtId="0" fontId="7" fillId="21" borderId="63" xfId="0" applyFont="1" applyFill="1" applyBorder="1" applyAlignment="1">
      <alignment horizontal="center" vertical="center"/>
    </xf>
    <xf numFmtId="0" fontId="7" fillId="21" borderId="86" xfId="0" applyFont="1" applyFill="1" applyBorder="1" applyAlignment="1">
      <alignment horizontal="center" vertical="center"/>
    </xf>
    <xf numFmtId="0" fontId="7" fillId="21" borderId="73" xfId="0" applyFont="1" applyFill="1" applyBorder="1" applyAlignment="1">
      <alignment horizontal="center" vertical="center"/>
    </xf>
    <xf numFmtId="42" fontId="7" fillId="6" borderId="42" xfId="0" applyNumberFormat="1" applyFont="1" applyFill="1" applyBorder="1" applyAlignment="1">
      <alignment horizontal="center" vertical="center"/>
    </xf>
    <xf numFmtId="0" fontId="5" fillId="0" borderId="163" xfId="0" applyFont="1" applyBorder="1" applyAlignment="1">
      <alignment horizontal="center" vertical="center" wrapText="1"/>
    </xf>
    <xf numFmtId="0" fontId="5" fillId="0" borderId="129" xfId="0" applyFont="1" applyBorder="1" applyAlignment="1">
      <alignment horizontal="center" vertical="center" wrapText="1"/>
    </xf>
    <xf numFmtId="0" fontId="4" fillId="0" borderId="163" xfId="0" applyFont="1" applyBorder="1" applyAlignment="1">
      <alignment horizontal="center" vertical="center" wrapText="1"/>
    </xf>
    <xf numFmtId="44" fontId="7" fillId="21" borderId="138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top"/>
    </xf>
    <xf numFmtId="44" fontId="7" fillId="21" borderId="42" xfId="0" applyNumberFormat="1" applyFont="1" applyFill="1" applyBorder="1" applyAlignment="1">
      <alignment vertical="center"/>
    </xf>
    <xf numFmtId="0" fontId="5" fillId="0" borderId="126" xfId="0" applyFont="1" applyBorder="1" applyAlignment="1">
      <alignment horizontal="center" vertical="center" wrapText="1"/>
    </xf>
    <xf numFmtId="0" fontId="17" fillId="0" borderId="156" xfId="0" applyFont="1" applyBorder="1" applyAlignment="1">
      <alignment horizontal="center" vertical="center" wrapText="1"/>
    </xf>
    <xf numFmtId="42" fontId="7" fillId="0" borderId="124" xfId="0" applyNumberFormat="1" applyFont="1" applyBorder="1" applyAlignment="1">
      <alignment horizontal="center" vertical="center"/>
    </xf>
    <xf numFmtId="44" fontId="7" fillId="21" borderId="124" xfId="0" applyNumberFormat="1" applyFont="1" applyFill="1" applyBorder="1" applyAlignment="1">
      <alignment horizontal="center" vertical="center"/>
    </xf>
    <xf numFmtId="0" fontId="7" fillId="21" borderId="150" xfId="0" applyFont="1" applyFill="1" applyBorder="1" applyAlignment="1">
      <alignment horizontal="center" vertical="center"/>
    </xf>
    <xf numFmtId="44" fontId="7" fillId="21" borderId="88" xfId="0" applyNumberFormat="1" applyFont="1" applyFill="1" applyBorder="1" applyAlignment="1">
      <alignment horizontal="center" vertical="center"/>
    </xf>
    <xf numFmtId="0" fontId="5" fillId="0" borderId="132" xfId="0" applyFont="1" applyBorder="1" applyAlignment="1">
      <alignment horizontal="center" vertical="center" wrapText="1"/>
    </xf>
    <xf numFmtId="44" fontId="5" fillId="17" borderId="30" xfId="2" applyFont="1" applyFill="1" applyBorder="1" applyAlignment="1">
      <alignment horizontal="center" vertical="center"/>
    </xf>
    <xf numFmtId="6" fontId="7" fillId="21" borderId="108" xfId="0" applyNumberFormat="1" applyFont="1" applyFill="1" applyBorder="1" applyAlignment="1">
      <alignment horizontal="center" vertical="center"/>
    </xf>
    <xf numFmtId="0" fontId="7" fillId="21" borderId="86" xfId="0" applyFont="1" applyFill="1" applyBorder="1" applyAlignment="1">
      <alignment horizontal="left" vertical="top"/>
    </xf>
    <xf numFmtId="0" fontId="17" fillId="0" borderId="62" xfId="0" applyFont="1" applyBorder="1" applyAlignment="1">
      <alignment horizontal="center" vertical="center" wrapText="1"/>
    </xf>
    <xf numFmtId="44" fontId="5" fillId="17" borderId="100" xfId="2" applyFont="1" applyFill="1" applyBorder="1" applyAlignment="1">
      <alignment horizontal="center" vertical="center"/>
    </xf>
    <xf numFmtId="0" fontId="24" fillId="0" borderId="126" xfId="0" applyFont="1" applyBorder="1" applyAlignment="1">
      <alignment horizontal="center" vertical="center" wrapText="1"/>
    </xf>
    <xf numFmtId="0" fontId="24" fillId="0" borderId="83" xfId="0" applyFont="1" applyBorder="1" applyAlignment="1">
      <alignment horizontal="left" vertical="center" wrapText="1" indent="3"/>
    </xf>
    <xf numFmtId="0" fontId="7" fillId="0" borderId="7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17" fillId="0" borderId="169" xfId="0" applyFont="1" applyBorder="1" applyAlignment="1">
      <alignment horizontal="center" vertical="center" wrapText="1"/>
    </xf>
    <xf numFmtId="0" fontId="1" fillId="0" borderId="126" xfId="0" applyFont="1" applyBorder="1" applyAlignment="1">
      <alignment horizontal="left" vertical="center" wrapText="1"/>
    </xf>
    <xf numFmtId="0" fontId="2" fillId="0" borderId="17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4" fontId="5" fillId="21" borderId="145" xfId="0" applyNumberFormat="1" applyFont="1" applyFill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44" fontId="7" fillId="17" borderId="0" xfId="2" applyFont="1" applyFill="1" applyBorder="1" applyAlignment="1">
      <alignment horizontal="center" vertical="center"/>
    </xf>
    <xf numFmtId="0" fontId="4" fillId="0" borderId="157" xfId="0" applyFont="1" applyBorder="1" applyAlignment="1">
      <alignment horizontal="center" vertical="top" wrapText="1"/>
    </xf>
    <xf numFmtId="0" fontId="17" fillId="0" borderId="171" xfId="0" applyFont="1" applyBorder="1" applyAlignment="1">
      <alignment horizontal="center" vertical="center" wrapText="1"/>
    </xf>
    <xf numFmtId="42" fontId="7" fillId="0" borderId="42" xfId="0" applyNumberFormat="1" applyFont="1" applyBorder="1" applyAlignment="1">
      <alignment horizontal="left" vertical="center"/>
    </xf>
    <xf numFmtId="2" fontId="7" fillId="17" borderId="42" xfId="0" applyNumberFormat="1" applyFont="1" applyFill="1" applyBorder="1" applyAlignment="1">
      <alignment horizontal="center" vertical="center"/>
    </xf>
    <xf numFmtId="166" fontId="5" fillId="17" borderId="42" xfId="1" applyNumberFormat="1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42" fontId="5" fillId="6" borderId="70" xfId="0" applyNumberFormat="1" applyFont="1" applyFill="1" applyBorder="1" applyAlignment="1">
      <alignment horizontal="center" vertical="center" wrapText="1"/>
    </xf>
    <xf numFmtId="42" fontId="5" fillId="6" borderId="145" xfId="0" applyNumberFormat="1" applyFont="1" applyFill="1" applyBorder="1" applyAlignment="1">
      <alignment horizontal="center" vertical="center" wrapText="1"/>
    </xf>
    <xf numFmtId="42" fontId="5" fillId="6" borderId="124" xfId="0" applyNumberFormat="1" applyFont="1" applyFill="1" applyBorder="1" applyAlignment="1">
      <alignment horizontal="center" vertical="center" wrapText="1"/>
    </xf>
    <xf numFmtId="42" fontId="7" fillId="6" borderId="149" xfId="2" applyNumberFormat="1" applyFont="1" applyFill="1" applyBorder="1" applyAlignment="1">
      <alignment horizontal="center" vertical="center" wrapText="1"/>
    </xf>
    <xf numFmtId="42" fontId="7" fillId="6" borderId="145" xfId="2" applyNumberFormat="1" applyFont="1" applyFill="1" applyBorder="1" applyAlignment="1">
      <alignment horizontal="center" vertical="center" wrapText="1"/>
    </xf>
    <xf numFmtId="42" fontId="7" fillId="6" borderId="167" xfId="2" applyNumberFormat="1" applyFont="1" applyFill="1" applyBorder="1" applyAlignment="1">
      <alignment horizontal="center" vertical="center" wrapText="1"/>
    </xf>
    <xf numFmtId="42" fontId="7" fillId="6" borderId="70" xfId="0" applyNumberFormat="1" applyFont="1" applyFill="1" applyBorder="1" applyAlignment="1">
      <alignment horizontal="center" vertical="center" wrapText="1"/>
    </xf>
    <xf numFmtId="42" fontId="7" fillId="6" borderId="145" xfId="0" applyNumberFormat="1" applyFont="1" applyFill="1" applyBorder="1" applyAlignment="1">
      <alignment horizontal="center" vertical="center" wrapText="1"/>
    </xf>
    <xf numFmtId="0" fontId="5" fillId="6" borderId="70" xfId="0" applyFont="1" applyFill="1" applyBorder="1" applyAlignment="1">
      <alignment horizontal="center" vertical="center" wrapText="1"/>
    </xf>
    <xf numFmtId="0" fontId="5" fillId="6" borderId="145" xfId="0" applyFont="1" applyFill="1" applyBorder="1" applyAlignment="1">
      <alignment horizontal="center" vertical="center" wrapText="1"/>
    </xf>
    <xf numFmtId="0" fontId="7" fillId="6" borderId="70" xfId="0" applyFont="1" applyFill="1" applyBorder="1" applyAlignment="1">
      <alignment horizontal="center" vertical="center" wrapText="1"/>
    </xf>
    <xf numFmtId="0" fontId="7" fillId="6" borderId="145" xfId="0" applyFont="1" applyFill="1" applyBorder="1" applyAlignment="1">
      <alignment horizontal="center" vertical="center" wrapText="1"/>
    </xf>
    <xf numFmtId="0" fontId="7" fillId="6" borderId="124" xfId="0" applyFont="1" applyFill="1" applyBorder="1" applyAlignment="1">
      <alignment horizontal="center" vertical="center" wrapText="1"/>
    </xf>
    <xf numFmtId="0" fontId="5" fillId="6" borderId="149" xfId="0" applyFont="1" applyFill="1" applyBorder="1" applyAlignment="1">
      <alignment horizontal="center" vertical="center" wrapText="1"/>
    </xf>
    <xf numFmtId="0" fontId="5" fillId="6" borderId="124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42" fontId="5" fillId="6" borderId="71" xfId="0" applyNumberFormat="1" applyFont="1" applyFill="1" applyBorder="1" applyAlignment="1">
      <alignment horizontal="center" vertical="center" wrapText="1"/>
    </xf>
    <xf numFmtId="42" fontId="5" fillId="6" borderId="89" xfId="0" applyNumberFormat="1" applyFont="1" applyFill="1" applyBorder="1" applyAlignment="1">
      <alignment horizontal="center" vertical="center" wrapText="1"/>
    </xf>
    <xf numFmtId="42" fontId="5" fillId="6" borderId="150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69" fontId="5" fillId="6" borderId="71" xfId="2" applyNumberFormat="1" applyFont="1" applyFill="1" applyBorder="1" applyAlignment="1">
      <alignment horizontal="center" vertical="center" wrapText="1"/>
    </xf>
    <xf numFmtId="169" fontId="5" fillId="6" borderId="89" xfId="2" applyNumberFormat="1" applyFont="1" applyFill="1" applyBorder="1" applyAlignment="1">
      <alignment horizontal="center" vertical="center" wrapText="1"/>
    </xf>
    <xf numFmtId="169" fontId="5" fillId="6" borderId="150" xfId="2" applyNumberFormat="1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5" fillId="6" borderId="71" xfId="0" applyFont="1" applyFill="1" applyBorder="1" applyAlignment="1">
      <alignment horizontal="center" vertical="center" wrapText="1"/>
    </xf>
    <xf numFmtId="0" fontId="5" fillId="6" borderId="89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top" wrapText="1"/>
    </xf>
    <xf numFmtId="0" fontId="5" fillId="3" borderId="57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4" fillId="2" borderId="49" xfId="0" applyFont="1" applyFill="1" applyBorder="1" applyAlignment="1">
      <alignment horizontal="center" vertical="top" wrapText="1"/>
    </xf>
    <xf numFmtId="0" fontId="4" fillId="2" borderId="69" xfId="0" applyFont="1" applyFill="1" applyBorder="1" applyAlignment="1">
      <alignment horizontal="center" vertical="top" wrapText="1"/>
    </xf>
    <xf numFmtId="0" fontId="7" fillId="2" borderId="68" xfId="0" applyFont="1" applyFill="1" applyBorder="1" applyAlignment="1">
      <alignment horizontal="left" vertical="top" wrapText="1" indent="1"/>
    </xf>
    <xf numFmtId="0" fontId="7" fillId="2" borderId="51" xfId="0" applyFont="1" applyFill="1" applyBorder="1" applyAlignment="1">
      <alignment horizontal="left" vertical="top" wrapText="1" indent="1"/>
    </xf>
    <xf numFmtId="0" fontId="4" fillId="4" borderId="49" xfId="0" applyFont="1" applyFill="1" applyBorder="1" applyAlignment="1">
      <alignment horizontal="center" vertical="top" wrapText="1"/>
    </xf>
    <xf numFmtId="0" fontId="4" fillId="4" borderId="51" xfId="0" applyFont="1" applyFill="1" applyBorder="1" applyAlignment="1">
      <alignment horizontal="center" vertical="top" wrapText="1"/>
    </xf>
    <xf numFmtId="0" fontId="4" fillId="5" borderId="68" xfId="0" applyFont="1" applyFill="1" applyBorder="1" applyAlignment="1">
      <alignment horizontal="center" vertical="top" wrapText="1"/>
    </xf>
    <xf numFmtId="0" fontId="4" fillId="5" borderId="69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/>
    </xf>
    <xf numFmtId="0" fontId="11" fillId="6" borderId="72" xfId="0" applyFont="1" applyFill="1" applyBorder="1" applyAlignment="1">
      <alignment horizontal="center" vertical="center" wrapText="1"/>
    </xf>
    <xf numFmtId="0" fontId="11" fillId="6" borderId="74" xfId="0" applyFont="1" applyFill="1" applyBorder="1" applyAlignment="1">
      <alignment horizontal="center" vertical="center" wrapText="1"/>
    </xf>
    <xf numFmtId="0" fontId="11" fillId="6" borderId="7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top" wrapText="1"/>
    </xf>
    <xf numFmtId="0" fontId="4" fillId="4" borderId="34" xfId="0" applyFont="1" applyFill="1" applyBorder="1" applyAlignment="1">
      <alignment horizontal="center" vertical="top" wrapText="1"/>
    </xf>
    <xf numFmtId="0" fontId="4" fillId="5" borderId="33" xfId="0" applyFont="1" applyFill="1" applyBorder="1" applyAlignment="1">
      <alignment horizontal="center" vertical="top" wrapText="1"/>
    </xf>
    <xf numFmtId="0" fontId="4" fillId="5" borderId="34" xfId="0" applyFont="1" applyFill="1" applyBorder="1" applyAlignment="1">
      <alignment horizontal="center" vertical="top" wrapText="1"/>
    </xf>
    <xf numFmtId="0" fontId="5" fillId="6" borderId="72" xfId="0" applyFont="1" applyFill="1" applyBorder="1" applyAlignment="1">
      <alignment horizontal="center" vertical="center" wrapText="1"/>
    </xf>
    <xf numFmtId="0" fontId="5" fillId="6" borderId="75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left" vertical="top" wrapText="1" indent="1"/>
    </xf>
    <xf numFmtId="0" fontId="7" fillId="2" borderId="34" xfId="0" applyFont="1" applyFill="1" applyBorder="1" applyAlignment="1">
      <alignment horizontal="left" vertical="top" wrapText="1" indent="1"/>
    </xf>
    <xf numFmtId="0" fontId="7" fillId="0" borderId="56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2" borderId="33" xfId="0" applyFont="1" applyFill="1" applyBorder="1" applyAlignment="1">
      <alignment horizontal="left" wrapText="1"/>
    </xf>
    <xf numFmtId="0" fontId="7" fillId="2" borderId="34" xfId="0" applyFont="1" applyFill="1" applyBorder="1" applyAlignment="1">
      <alignment horizontal="left" wrapText="1"/>
    </xf>
    <xf numFmtId="0" fontId="7" fillId="2" borderId="48" xfId="0" applyFont="1" applyFill="1" applyBorder="1" applyAlignment="1">
      <alignment horizontal="left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138" xfId="0" applyFont="1" applyFill="1" applyBorder="1" applyAlignment="1">
      <alignment horizontal="center" vertical="center" wrapText="1"/>
    </xf>
    <xf numFmtId="0" fontId="4" fillId="5" borderId="137" xfId="0" applyFont="1" applyFill="1" applyBorder="1" applyAlignment="1">
      <alignment horizontal="center" vertical="center" wrapText="1"/>
    </xf>
    <xf numFmtId="0" fontId="5" fillId="6" borderId="15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89" xfId="0" applyFont="1" applyFill="1" applyBorder="1" applyAlignment="1">
      <alignment horizontal="center" vertical="center" wrapText="1"/>
    </xf>
    <xf numFmtId="0" fontId="7" fillId="6" borderId="15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6" borderId="7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wrapText="1"/>
    </xf>
    <xf numFmtId="0" fontId="5" fillId="3" borderId="55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4" borderId="121" xfId="0" applyFont="1" applyFill="1" applyBorder="1" applyAlignment="1">
      <alignment horizontal="center" vertical="top" wrapText="1"/>
    </xf>
    <xf numFmtId="0" fontId="4" fillId="4" borderId="48" xfId="0" applyFont="1" applyFill="1" applyBorder="1" applyAlignment="1">
      <alignment horizontal="center" vertical="top" wrapText="1"/>
    </xf>
    <xf numFmtId="0" fontId="7" fillId="2" borderId="48" xfId="0" applyFont="1" applyFill="1" applyBorder="1" applyAlignment="1">
      <alignment horizontal="left" vertical="top" wrapText="1" indent="1"/>
    </xf>
    <xf numFmtId="0" fontId="4" fillId="2" borderId="121" xfId="0" applyFont="1" applyFill="1" applyBorder="1" applyAlignment="1">
      <alignment horizontal="center" vertical="top" wrapText="1"/>
    </xf>
    <xf numFmtId="0" fontId="5" fillId="6" borderId="44" xfId="0" applyFont="1" applyFill="1" applyBorder="1" applyAlignment="1">
      <alignment horizontal="center" vertical="center" wrapText="1"/>
    </xf>
    <xf numFmtId="0" fontId="7" fillId="6" borderId="72" xfId="0" applyFont="1" applyFill="1" applyBorder="1" applyAlignment="1">
      <alignment horizontal="center" vertical="center" wrapText="1"/>
    </xf>
    <xf numFmtId="0" fontId="7" fillId="6" borderId="74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5" fillId="6" borderId="50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4" fillId="5" borderId="80" xfId="0" applyFont="1" applyFill="1" applyBorder="1" applyAlignment="1">
      <alignment horizontal="center" vertical="center" wrapText="1"/>
    </xf>
    <xf numFmtId="0" fontId="4" fillId="5" borderId="82" xfId="0" applyFont="1" applyFill="1" applyBorder="1" applyAlignment="1">
      <alignment horizontal="center" vertical="center" wrapText="1"/>
    </xf>
    <xf numFmtId="0" fontId="10" fillId="14" borderId="35" xfId="0" applyFont="1" applyFill="1" applyBorder="1" applyAlignment="1">
      <alignment horizontal="center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left" vertical="top" wrapText="1" indent="1"/>
    </xf>
    <xf numFmtId="0" fontId="2" fillId="2" borderId="51" xfId="0" applyFont="1" applyFill="1" applyBorder="1" applyAlignment="1">
      <alignment horizontal="left" vertical="top" wrapText="1" indent="1"/>
    </xf>
    <xf numFmtId="0" fontId="5" fillId="0" borderId="59" xfId="0" applyFont="1" applyBorder="1" applyAlignment="1">
      <alignment horizontal="left" vertical="center" wrapText="1" indent="2"/>
    </xf>
    <xf numFmtId="0" fontId="5" fillId="0" borderId="64" xfId="0" applyFont="1" applyBorder="1" applyAlignment="1">
      <alignment horizontal="left" vertical="center" wrapText="1" indent="2"/>
    </xf>
    <xf numFmtId="0" fontId="5" fillId="0" borderId="59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 wrapText="1" indent="4"/>
    </xf>
    <xf numFmtId="0" fontId="5" fillId="0" borderId="62" xfId="0" applyFont="1" applyBorder="1" applyAlignment="1">
      <alignment horizontal="left" vertical="center" wrapText="1" indent="4"/>
    </xf>
    <xf numFmtId="0" fontId="5" fillId="0" borderId="64" xfId="0" applyFont="1" applyBorder="1" applyAlignment="1">
      <alignment horizontal="left" vertical="center" wrapText="1" indent="4"/>
    </xf>
    <xf numFmtId="0" fontId="5" fillId="0" borderId="62" xfId="0" applyFont="1" applyBorder="1" applyAlignment="1">
      <alignment horizontal="left" vertical="center" wrapText="1" indent="2"/>
    </xf>
    <xf numFmtId="0" fontId="5" fillId="12" borderId="46" xfId="0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2" borderId="69" xfId="0" applyFont="1" applyFill="1" applyBorder="1" applyAlignment="1">
      <alignment horizontal="left" vertical="top" wrapText="1" indent="1"/>
    </xf>
    <xf numFmtId="0" fontId="4" fillId="4" borderId="68" xfId="0" applyFont="1" applyFill="1" applyBorder="1" applyAlignment="1">
      <alignment horizontal="left" vertical="top" wrapText="1" indent="1"/>
    </xf>
    <xf numFmtId="0" fontId="2" fillId="4" borderId="69" xfId="0" applyFont="1" applyFill="1" applyBorder="1" applyAlignment="1">
      <alignment horizontal="left" vertical="top" wrapText="1" indent="1"/>
    </xf>
    <xf numFmtId="0" fontId="4" fillId="4" borderId="33" xfId="0" applyFont="1" applyFill="1" applyBorder="1" applyAlignment="1">
      <alignment horizontal="left" vertical="top" wrapText="1" indent="1"/>
    </xf>
    <xf numFmtId="0" fontId="2" fillId="4" borderId="34" xfId="0" applyFont="1" applyFill="1" applyBorder="1" applyAlignment="1">
      <alignment horizontal="left" vertical="top" wrapText="1" indent="1"/>
    </xf>
    <xf numFmtId="0" fontId="2" fillId="0" borderId="72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 wrapText="1" indent="1"/>
    </xf>
    <xf numFmtId="0" fontId="5" fillId="0" borderId="62" xfId="0" applyFont="1" applyBorder="1" applyAlignment="1">
      <alignment horizontal="left" vertical="center" wrapText="1" indent="1"/>
    </xf>
    <xf numFmtId="0" fontId="5" fillId="0" borderId="64" xfId="0" applyFont="1" applyBorder="1" applyAlignment="1">
      <alignment horizontal="left" vertical="center" wrapText="1" inden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2" fillId="2" borderId="33" xfId="0" applyFont="1" applyFill="1" applyBorder="1" applyAlignment="1">
      <alignment horizontal="left" vertical="top" wrapText="1" indent="1"/>
    </xf>
    <xf numFmtId="0" fontId="2" fillId="2" borderId="34" xfId="0" applyFont="1" applyFill="1" applyBorder="1" applyAlignment="1">
      <alignment horizontal="left" vertical="top" wrapText="1" indent="1"/>
    </xf>
    <xf numFmtId="0" fontId="2" fillId="0" borderId="59" xfId="0" applyFont="1" applyBorder="1" applyAlignment="1">
      <alignment horizontal="center" wrapText="1"/>
    </xf>
    <xf numFmtId="0" fontId="2" fillId="0" borderId="62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0" fontId="2" fillId="2" borderId="46" xfId="0" applyFont="1" applyFill="1" applyBorder="1" applyAlignment="1">
      <alignment horizontal="left" wrapText="1"/>
    </xf>
    <xf numFmtId="0" fontId="2" fillId="2" borderId="47" xfId="0" applyFont="1" applyFill="1" applyBorder="1" applyAlignment="1">
      <alignment horizontal="left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DDEE"/>
      <color rgb="FFC2D7F0"/>
      <color rgb="FFFF99CC"/>
      <color rgb="FFB6DF89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5991B664-538F-4B47-89A8-F73F3E6408D9}"/>
            </a:ext>
          </a:extLst>
        </xdr:cNvPr>
        <xdr:cNvGrpSpPr/>
      </xdr:nvGrpSpPr>
      <xdr:grpSpPr>
        <a:xfrm>
          <a:off x="127000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EF333B33-F440-470E-81C7-4C2E1DF0F61C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D6220AAD-128B-4013-87B1-513E58DD4A6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92CEDAE-46D2-47C0-9DA2-6FF0699EA191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9A26986D-0A18-42F4-8F5C-E809BC36432B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71D5427C-B569-4C8A-A030-69044527E225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6427FDD7-AD2B-44B7-B6BD-539054D5F0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AAFAC363-44CF-45BF-91B3-D2A0A2C7252B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8C13660F-2BC3-42A6-96A6-487C5E9D384D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8ED4107-F025-4D30-B118-529C619EC896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E87064D2-8ED6-4080-9924-E875C8812171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7FAC577B-1D77-4777-A950-B1D3E0E6F9EA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F982BA97-60E0-4EF3-92C2-5D8D81787810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51004F1C-D3EC-4C3F-931C-91130A35645E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91489CC7-4519-4189-873F-71827003579A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A886AA07-F8C6-49F6-A918-67758546C4C2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A84786AC-980B-4DF8-9112-7207E5E4EA3A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BD9C5306-390E-434E-82BC-B82EB347A53C}"/>
            </a:ext>
          </a:extLst>
        </xdr:cNvPr>
        <xdr:cNvSpPr/>
      </xdr:nvSpPr>
      <xdr:spPr>
        <a:xfrm>
          <a:off x="38748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2EF8FA69-BC41-4D7A-AC33-B6248F15581A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06E271DC-145B-4C74-9759-028B1768BD2B}"/>
            </a:ext>
          </a:extLst>
        </xdr:cNvPr>
        <xdr:cNvGrpSpPr/>
      </xdr:nvGrpSpPr>
      <xdr:grpSpPr>
        <a:xfrm>
          <a:off x="127000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7AB10F33-ABD6-4753-B621-B8270B772F5D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2B2FC11C-301C-4D4A-8A21-D1D6C9BA395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45B82D9-0E38-496B-9804-CBF40EC38AAF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D49A51E6-4451-416B-885B-3408885DE5DD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62F9A0B8-6B71-48E0-BEB3-D1301C2EEE99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146EE4FE-8BE3-4702-8009-683A3A6772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8D47455-05D3-458F-BDB8-8CF8C41690FA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68C4458B-7811-4BE7-8FED-463B32E36B9B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18549D3F-E964-419B-AC69-86452712981E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B015A46E-C67E-4B83-845E-11B2D2849C62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1EE0A2B2-73F8-4191-97D4-A4044FE43F1D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DFC05BA3-0FCA-4531-AB65-20F72D52E2FF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E393517E-E45D-4280-85CE-43E7E598B7E4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C1D36428-6206-465F-BACA-CA8C926B158C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22312101-0DA4-4160-B039-823CBA4EA3DF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34C293DB-BC21-46E6-B468-45D40BA17251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650F9D6A-FF7F-4BD1-B5AC-34433E009DCF}"/>
            </a:ext>
          </a:extLst>
        </xdr:cNvPr>
        <xdr:cNvSpPr/>
      </xdr:nvSpPr>
      <xdr:spPr>
        <a:xfrm>
          <a:off x="39510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78B4C426-DB5F-4B09-9EB0-4F5D5D282AE9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A73D-7A8D-45A9-926B-36B3E3DF2D9D}">
  <sheetPr>
    <pageSetUpPr fitToPage="1"/>
  </sheetPr>
  <dimension ref="A1:I92"/>
  <sheetViews>
    <sheetView showGridLines="0" tabSelected="1" workbookViewId="0">
      <pane ySplit="2" topLeftCell="A62" activePane="bottomLeft" state="frozen"/>
      <selection pane="bottomLeft" activeCell="K65" sqref="K65"/>
    </sheetView>
  </sheetViews>
  <sheetFormatPr defaultColWidth="9.33203125" defaultRowHeight="12.75" x14ac:dyDescent="0.2"/>
  <cols>
    <col min="1" max="1" width="23.33203125" style="356" customWidth="1"/>
    <col min="2" max="2" width="40.33203125" style="1" bestFit="1" customWidth="1"/>
    <col min="3" max="3" width="41.33203125" style="1" customWidth="1"/>
    <col min="4" max="4" width="1.33203125" style="416" customWidth="1"/>
    <col min="5" max="5" width="16.83203125" style="964" customWidth="1"/>
    <col min="6" max="6" width="14.5" style="1" customWidth="1"/>
    <col min="7" max="7" width="1.83203125" style="416" customWidth="1"/>
    <col min="8" max="8" width="15.6640625" style="1" customWidth="1"/>
    <col min="9" max="9" width="14.5" style="1" customWidth="1"/>
    <col min="10" max="16384" width="9.33203125" style="1"/>
  </cols>
  <sheetData>
    <row r="1" spans="1:9" ht="13.5" thickBot="1" x14ac:dyDescent="0.25"/>
    <row r="2" spans="1:9" s="25" customFormat="1" ht="84" customHeight="1" thickBot="1" x14ac:dyDescent="0.25">
      <c r="A2" s="506" t="s">
        <v>5</v>
      </c>
      <c r="B2" s="153" t="s">
        <v>6</v>
      </c>
      <c r="C2" s="488" t="s">
        <v>7</v>
      </c>
      <c r="D2" s="921"/>
      <c r="E2" s="965" t="s">
        <v>196</v>
      </c>
      <c r="F2" s="918" t="s">
        <v>200</v>
      </c>
      <c r="G2" s="509"/>
      <c r="H2" s="916" t="s">
        <v>199</v>
      </c>
      <c r="I2" s="916" t="s">
        <v>200</v>
      </c>
    </row>
    <row r="3" spans="1:9" s="25" customFormat="1" ht="33.75" customHeight="1" x14ac:dyDescent="0.2">
      <c r="A3" s="1047" t="s">
        <v>9</v>
      </c>
      <c r="B3" s="756" t="s">
        <v>82</v>
      </c>
      <c r="C3" s="510"/>
      <c r="D3" s="942"/>
      <c r="E3" s="966">
        <v>8838</v>
      </c>
      <c r="F3" s="946">
        <v>49.1</v>
      </c>
      <c r="G3" s="514"/>
      <c r="H3" s="979">
        <v>16722</v>
      </c>
      <c r="I3" s="977">
        <v>92.9</v>
      </c>
    </row>
    <row r="4" spans="1:9" s="25" customFormat="1" ht="34.5" customHeight="1" x14ac:dyDescent="0.2">
      <c r="A4" s="1048"/>
      <c r="B4" s="757" t="s">
        <v>85</v>
      </c>
      <c r="C4" s="516"/>
      <c r="D4" s="943"/>
      <c r="E4" s="967">
        <v>9432</v>
      </c>
      <c r="F4" s="948">
        <v>52.4</v>
      </c>
      <c r="G4" s="520"/>
      <c r="H4" s="1044">
        <v>18000</v>
      </c>
      <c r="I4" s="978">
        <v>100</v>
      </c>
    </row>
    <row r="5" spans="1:9" s="25" customFormat="1" ht="34.5" customHeight="1" x14ac:dyDescent="0.25">
      <c r="A5" s="1048"/>
      <c r="B5" s="768" t="s">
        <v>224</v>
      </c>
      <c r="C5" s="521"/>
      <c r="D5" s="943"/>
      <c r="E5" s="967">
        <v>10575</v>
      </c>
      <c r="F5" s="948">
        <v>58.75</v>
      </c>
      <c r="G5" s="520"/>
      <c r="H5" s="1044">
        <v>18000</v>
      </c>
      <c r="I5" s="978">
        <v>100</v>
      </c>
    </row>
    <row r="6" spans="1:9" s="25" customFormat="1" ht="34.5" customHeight="1" x14ac:dyDescent="0.2">
      <c r="A6" s="1048"/>
      <c r="B6" s="768" t="s">
        <v>225</v>
      </c>
      <c r="C6" s="522"/>
      <c r="D6" s="943"/>
      <c r="E6" s="967">
        <v>10575</v>
      </c>
      <c r="F6" s="948">
        <v>58.75</v>
      </c>
      <c r="G6" s="520"/>
      <c r="H6" s="1044">
        <v>18000</v>
      </c>
      <c r="I6" s="978">
        <v>100</v>
      </c>
    </row>
    <row r="7" spans="1:9" s="25" customFormat="1" ht="37.5" customHeight="1" thickBot="1" x14ac:dyDescent="0.3">
      <c r="A7" s="1049"/>
      <c r="B7" s="1037" t="s">
        <v>226</v>
      </c>
      <c r="C7" s="525"/>
      <c r="D7" s="943"/>
      <c r="E7" s="967">
        <v>12384</v>
      </c>
      <c r="F7" s="948">
        <v>68.8</v>
      </c>
      <c r="G7" s="520"/>
      <c r="H7" s="1044">
        <v>19980</v>
      </c>
      <c r="I7" s="978">
        <v>111</v>
      </c>
    </row>
    <row r="8" spans="1:9" s="25" customFormat="1" ht="36" customHeight="1" x14ac:dyDescent="0.25">
      <c r="A8" s="1047" t="s">
        <v>180</v>
      </c>
      <c r="B8" s="761" t="s">
        <v>121</v>
      </c>
      <c r="C8" s="532"/>
      <c r="D8" s="942"/>
      <c r="E8" s="966">
        <v>7560</v>
      </c>
      <c r="F8" s="946">
        <v>42</v>
      </c>
      <c r="G8" s="514"/>
      <c r="H8" s="966">
        <v>16074</v>
      </c>
      <c r="I8" s="946">
        <v>89.3</v>
      </c>
    </row>
    <row r="9" spans="1:9" s="25" customFormat="1" ht="51.75" customHeight="1" x14ac:dyDescent="0.2">
      <c r="A9" s="1048"/>
      <c r="B9" s="762" t="s">
        <v>169</v>
      </c>
      <c r="C9" s="472" t="s">
        <v>170</v>
      </c>
      <c r="D9" s="950"/>
      <c r="E9" s="967">
        <v>7560</v>
      </c>
      <c r="F9" s="948">
        <v>42</v>
      </c>
      <c r="G9" s="535"/>
      <c r="H9" s="967">
        <v>7560</v>
      </c>
      <c r="I9" s="948">
        <v>42</v>
      </c>
    </row>
    <row r="10" spans="1:9" s="25" customFormat="1" ht="33.75" customHeight="1" x14ac:dyDescent="0.25">
      <c r="A10" s="1048"/>
      <c r="B10" s="774" t="s">
        <v>122</v>
      </c>
      <c r="C10" s="536"/>
      <c r="D10" s="951"/>
      <c r="E10" s="967">
        <v>7560</v>
      </c>
      <c r="F10" s="948">
        <v>42</v>
      </c>
      <c r="G10" s="540"/>
      <c r="H10" s="967">
        <v>16074</v>
      </c>
      <c r="I10" s="948">
        <v>89.3</v>
      </c>
    </row>
    <row r="11" spans="1:9" s="25" customFormat="1" ht="34.5" customHeight="1" thickBot="1" x14ac:dyDescent="0.3">
      <c r="A11" s="1048"/>
      <c r="B11" s="759" t="s">
        <v>123</v>
      </c>
      <c r="C11" s="541"/>
      <c r="D11" s="943"/>
      <c r="E11" s="969">
        <v>7560</v>
      </c>
      <c r="F11" s="949">
        <v>42</v>
      </c>
      <c r="G11" s="520"/>
      <c r="H11" s="967">
        <v>16074</v>
      </c>
      <c r="I11" s="948">
        <v>89.3</v>
      </c>
    </row>
    <row r="12" spans="1:9" s="25" customFormat="1" ht="34.5" hidden="1" customHeight="1" thickBot="1" x14ac:dyDescent="0.3">
      <c r="A12" s="1048"/>
      <c r="B12" s="1028" t="s">
        <v>211</v>
      </c>
      <c r="C12" s="542"/>
      <c r="D12" s="951"/>
      <c r="E12" s="970"/>
      <c r="F12" s="1021">
        <v>0</v>
      </c>
      <c r="G12" s="540"/>
      <c r="H12" s="970"/>
      <c r="I12" s="1021">
        <v>0</v>
      </c>
    </row>
    <row r="13" spans="1:9" s="25" customFormat="1" ht="45" hidden="1" customHeight="1" thickBot="1" x14ac:dyDescent="0.25">
      <c r="A13" s="1049"/>
      <c r="B13" s="1029" t="s">
        <v>212</v>
      </c>
      <c r="C13" s="544"/>
      <c r="D13" s="944"/>
      <c r="E13" s="969"/>
      <c r="F13" s="949">
        <v>0</v>
      </c>
      <c r="G13" s="530"/>
      <c r="H13" s="969"/>
      <c r="I13" s="949">
        <v>0</v>
      </c>
    </row>
    <row r="14" spans="1:9" s="25" customFormat="1" ht="45.75" customHeight="1" x14ac:dyDescent="0.2">
      <c r="A14" s="1047" t="s">
        <v>187</v>
      </c>
      <c r="B14" s="761" t="s">
        <v>110</v>
      </c>
      <c r="C14" s="546"/>
      <c r="D14" s="942"/>
      <c r="E14" s="970">
        <v>8838</v>
      </c>
      <c r="F14" s="954">
        <v>49.1</v>
      </c>
      <c r="G14" s="514"/>
      <c r="H14" s="966">
        <v>16722</v>
      </c>
      <c r="I14" s="946">
        <v>92.9</v>
      </c>
    </row>
    <row r="15" spans="1:9" s="25" customFormat="1" ht="34.5" customHeight="1" x14ac:dyDescent="0.25">
      <c r="A15" s="1048"/>
      <c r="B15" s="767" t="s">
        <v>111</v>
      </c>
      <c r="C15" s="521"/>
      <c r="D15" s="943"/>
      <c r="E15" s="970">
        <v>8838</v>
      </c>
      <c r="F15" s="954">
        <v>49.1</v>
      </c>
      <c r="G15" s="520"/>
      <c r="H15" s="967">
        <v>16722</v>
      </c>
      <c r="I15" s="948">
        <v>92.9</v>
      </c>
    </row>
    <row r="16" spans="1:9" s="25" customFormat="1" ht="30.75" customHeight="1" x14ac:dyDescent="0.25">
      <c r="A16" s="1048"/>
      <c r="B16" s="767" t="s">
        <v>112</v>
      </c>
      <c r="C16" s="521"/>
      <c r="D16" s="951"/>
      <c r="E16" s="970">
        <v>8838</v>
      </c>
      <c r="F16" s="954">
        <v>49.1</v>
      </c>
      <c r="G16" s="540"/>
      <c r="H16" s="967">
        <v>16722</v>
      </c>
      <c r="I16" s="948">
        <v>92.9</v>
      </c>
    </row>
    <row r="17" spans="1:9" s="25" customFormat="1" ht="33.75" customHeight="1" x14ac:dyDescent="0.25">
      <c r="A17" s="1048"/>
      <c r="B17" s="758" t="s">
        <v>114</v>
      </c>
      <c r="C17" s="521"/>
      <c r="D17" s="943"/>
      <c r="E17" s="970">
        <v>8838</v>
      </c>
      <c r="F17" s="954">
        <v>49.1</v>
      </c>
      <c r="G17" s="520"/>
      <c r="H17" s="967">
        <v>16722</v>
      </c>
      <c r="I17" s="948">
        <v>92.9</v>
      </c>
    </row>
    <row r="18" spans="1:9" s="25" customFormat="1" ht="33.75" customHeight="1" x14ac:dyDescent="0.2">
      <c r="A18" s="1048"/>
      <c r="B18" s="769" t="s">
        <v>108</v>
      </c>
      <c r="C18" s="1035"/>
      <c r="D18" s="953"/>
      <c r="E18" s="970">
        <v>8838</v>
      </c>
      <c r="F18" s="954">
        <v>49.1</v>
      </c>
      <c r="G18" s="520"/>
      <c r="H18" s="967">
        <v>16722</v>
      </c>
      <c r="I18" s="948">
        <v>92.9</v>
      </c>
    </row>
    <row r="19" spans="1:9" s="25" customFormat="1" ht="39.75" customHeight="1" x14ac:dyDescent="0.2">
      <c r="A19" s="1048"/>
      <c r="B19" s="771" t="s">
        <v>115</v>
      </c>
      <c r="C19" s="548"/>
      <c r="D19" s="943"/>
      <c r="E19" s="970">
        <v>8838</v>
      </c>
      <c r="F19" s="954">
        <v>49.1</v>
      </c>
      <c r="G19" s="520"/>
      <c r="H19" s="967">
        <v>16722</v>
      </c>
      <c r="I19" s="948">
        <v>92.9</v>
      </c>
    </row>
    <row r="20" spans="1:9" s="25" customFormat="1" ht="44.25" customHeight="1" x14ac:dyDescent="0.2">
      <c r="A20" s="1048"/>
      <c r="B20" s="771" t="s">
        <v>138</v>
      </c>
      <c r="C20" s="548"/>
      <c r="D20" s="943"/>
      <c r="E20" s="970">
        <v>8838</v>
      </c>
      <c r="F20" s="954">
        <v>49.1</v>
      </c>
      <c r="G20" s="520"/>
      <c r="H20" s="967">
        <v>16722</v>
      </c>
      <c r="I20" s="948">
        <v>92.9</v>
      </c>
    </row>
    <row r="21" spans="1:9" s="25" customFormat="1" ht="44.25" customHeight="1" x14ac:dyDescent="0.2">
      <c r="A21" s="1048"/>
      <c r="B21" s="811" t="s">
        <v>116</v>
      </c>
      <c r="C21" s="812"/>
      <c r="D21" s="943"/>
      <c r="E21" s="970">
        <v>8838</v>
      </c>
      <c r="F21" s="954">
        <v>49.1</v>
      </c>
      <c r="G21" s="520"/>
      <c r="H21" s="967">
        <v>16722</v>
      </c>
      <c r="I21" s="948">
        <v>92.9</v>
      </c>
    </row>
    <row r="22" spans="1:9" s="25" customFormat="1" ht="44.25" customHeight="1" x14ac:dyDescent="0.2">
      <c r="A22" s="1048"/>
      <c r="B22" s="1012" t="s">
        <v>203</v>
      </c>
      <c r="C22" s="1011"/>
      <c r="D22" s="934"/>
      <c r="E22" s="967">
        <v>2121.6</v>
      </c>
      <c r="F22" s="919"/>
      <c r="G22" s="810"/>
      <c r="H22" s="1009" t="s">
        <v>34</v>
      </c>
      <c r="I22" s="948"/>
    </row>
    <row r="23" spans="1:9" s="25" customFormat="1" ht="44.25" customHeight="1" x14ac:dyDescent="0.2">
      <c r="A23" s="1048"/>
      <c r="B23" s="1012" t="s">
        <v>204</v>
      </c>
      <c r="C23" s="1010" t="s">
        <v>83</v>
      </c>
      <c r="D23" s="925"/>
      <c r="E23" s="968">
        <v>9250</v>
      </c>
      <c r="F23" s="919"/>
      <c r="G23" s="535"/>
      <c r="H23" s="970">
        <v>17220</v>
      </c>
      <c r="I23" s="948">
        <v>143.5</v>
      </c>
    </row>
    <row r="24" spans="1:9" s="25" customFormat="1" ht="51" customHeight="1" thickBot="1" x14ac:dyDescent="0.25">
      <c r="A24" s="1049"/>
      <c r="B24" s="788" t="s">
        <v>117</v>
      </c>
      <c r="C24" s="791" t="s">
        <v>83</v>
      </c>
      <c r="D24" s="928"/>
      <c r="E24" s="968">
        <v>9250</v>
      </c>
      <c r="F24" s="920"/>
      <c r="G24" s="688"/>
      <c r="H24" s="969">
        <v>17220</v>
      </c>
      <c r="I24" s="949">
        <v>143.5</v>
      </c>
    </row>
    <row r="25" spans="1:9" s="25" customFormat="1" ht="44.25" customHeight="1" x14ac:dyDescent="0.2">
      <c r="A25" s="1067" t="s">
        <v>98</v>
      </c>
      <c r="B25" s="756" t="s">
        <v>118</v>
      </c>
      <c r="C25" s="209"/>
      <c r="D25" s="922"/>
      <c r="E25" s="971">
        <v>9828</v>
      </c>
      <c r="F25" s="956">
        <v>54.6</v>
      </c>
      <c r="G25" s="514"/>
      <c r="H25" s="966">
        <v>16074</v>
      </c>
      <c r="I25" s="946">
        <v>89.3</v>
      </c>
    </row>
    <row r="26" spans="1:9" s="25" customFormat="1" ht="40.5" customHeight="1" thickBot="1" x14ac:dyDescent="0.25">
      <c r="A26" s="1068"/>
      <c r="B26" s="773" t="s">
        <v>119</v>
      </c>
      <c r="C26" s="433"/>
      <c r="D26" s="924"/>
      <c r="E26" s="972">
        <v>9828</v>
      </c>
      <c r="F26" s="955">
        <v>54.6</v>
      </c>
      <c r="G26" s="530"/>
      <c r="H26" s="968">
        <v>16074</v>
      </c>
      <c r="I26" s="952">
        <v>89.3</v>
      </c>
    </row>
    <row r="27" spans="1:9" s="25" customFormat="1" ht="35.25" customHeight="1" thickBot="1" x14ac:dyDescent="0.3">
      <c r="A27" s="1070" t="s">
        <v>45</v>
      </c>
      <c r="B27" s="762" t="s">
        <v>227</v>
      </c>
      <c r="C27" s="560"/>
      <c r="D27" s="926"/>
      <c r="E27" s="966">
        <v>9828</v>
      </c>
      <c r="F27" s="957">
        <v>54.6</v>
      </c>
      <c r="G27" s="551"/>
      <c r="H27" s="971">
        <v>16506</v>
      </c>
      <c r="I27" s="980">
        <v>91.7</v>
      </c>
    </row>
    <row r="28" spans="1:9" s="25" customFormat="1" ht="30.75" thickBot="1" x14ac:dyDescent="0.3">
      <c r="A28" s="1071"/>
      <c r="B28" s="774" t="s">
        <v>100</v>
      </c>
      <c r="C28" s="560"/>
      <c r="D28" s="923"/>
      <c r="E28" s="967">
        <v>9828</v>
      </c>
      <c r="F28" s="947">
        <v>54.6</v>
      </c>
      <c r="G28" s="520"/>
      <c r="H28" s="971">
        <v>16506</v>
      </c>
      <c r="I28" s="981">
        <v>91.7</v>
      </c>
    </row>
    <row r="29" spans="1:9" s="25" customFormat="1" ht="34.5" customHeight="1" x14ac:dyDescent="0.2">
      <c r="A29" s="1071"/>
      <c r="B29" s="762" t="s">
        <v>228</v>
      </c>
      <c r="C29" s="457"/>
      <c r="D29" s="923"/>
      <c r="E29" s="967">
        <v>9828</v>
      </c>
      <c r="F29" s="947">
        <v>54.6</v>
      </c>
      <c r="G29" s="520"/>
      <c r="H29" s="971">
        <v>16506</v>
      </c>
      <c r="I29" s="981">
        <v>91.7</v>
      </c>
    </row>
    <row r="30" spans="1:9" s="25" customFormat="1" ht="34.5" customHeight="1" x14ac:dyDescent="0.2">
      <c r="A30" s="1071"/>
      <c r="B30" s="774" t="s">
        <v>201</v>
      </c>
      <c r="C30" s="457" t="s">
        <v>49</v>
      </c>
      <c r="D30" s="924"/>
      <c r="E30" s="968">
        <v>4888</v>
      </c>
      <c r="F30" s="958" t="s">
        <v>34</v>
      </c>
      <c r="G30" s="551"/>
      <c r="H30" s="968">
        <v>4888</v>
      </c>
      <c r="I30" s="952" t="s">
        <v>34</v>
      </c>
    </row>
    <row r="31" spans="1:9" s="25" customFormat="1" ht="34.5" customHeight="1" x14ac:dyDescent="0.2">
      <c r="A31" s="1071"/>
      <c r="B31" s="774" t="s">
        <v>202</v>
      </c>
      <c r="C31" s="457" t="s">
        <v>49</v>
      </c>
      <c r="D31" s="924"/>
      <c r="E31" s="968">
        <v>15724.8</v>
      </c>
      <c r="F31" s="958" t="s">
        <v>34</v>
      </c>
      <c r="G31" s="551"/>
      <c r="H31" s="968">
        <v>15724.8</v>
      </c>
      <c r="I31" s="952" t="s">
        <v>34</v>
      </c>
    </row>
    <row r="32" spans="1:9" s="25" customFormat="1" ht="42" customHeight="1" thickBot="1" x14ac:dyDescent="0.25">
      <c r="A32" s="1071"/>
      <c r="B32" s="777" t="s">
        <v>151</v>
      </c>
      <c r="C32" s="1022" t="s">
        <v>49</v>
      </c>
      <c r="D32" s="924"/>
      <c r="E32" s="968">
        <v>18714.8</v>
      </c>
      <c r="F32" s="958" t="s">
        <v>34</v>
      </c>
      <c r="G32" s="551"/>
      <c r="H32" s="968">
        <v>18714.8</v>
      </c>
      <c r="I32" s="952" t="s">
        <v>34</v>
      </c>
    </row>
    <row r="33" spans="1:9" s="25" customFormat="1" ht="39" customHeight="1" x14ac:dyDescent="0.2">
      <c r="A33" s="1047" t="s">
        <v>175</v>
      </c>
      <c r="B33" s="1034" t="s">
        <v>215</v>
      </c>
      <c r="C33" s="1033" t="s">
        <v>216</v>
      </c>
      <c r="D33" s="938"/>
      <c r="E33" s="966">
        <v>8442</v>
      </c>
      <c r="F33" s="957">
        <v>46.9</v>
      </c>
      <c r="G33" s="617"/>
      <c r="H33" s="966">
        <v>16074</v>
      </c>
      <c r="I33" s="946">
        <v>89.3</v>
      </c>
    </row>
    <row r="34" spans="1:9" s="25" customFormat="1" ht="39" customHeight="1" x14ac:dyDescent="0.2">
      <c r="A34" s="1048"/>
      <c r="B34" s="1031" t="s">
        <v>217</v>
      </c>
      <c r="C34" s="1032" t="s">
        <v>218</v>
      </c>
      <c r="D34" s="927"/>
      <c r="E34" s="970">
        <v>8442</v>
      </c>
      <c r="F34" s="954">
        <v>93.8</v>
      </c>
      <c r="G34" s="1045"/>
      <c r="H34" s="970">
        <v>16074</v>
      </c>
      <c r="I34" s="1021">
        <v>178.6</v>
      </c>
    </row>
    <row r="35" spans="1:9" s="25" customFormat="1" ht="39" customHeight="1" x14ac:dyDescent="0.2">
      <c r="A35" s="1048"/>
      <c r="B35" s="1031" t="s">
        <v>220</v>
      </c>
      <c r="C35" s="1032" t="s">
        <v>219</v>
      </c>
      <c r="D35" s="927"/>
      <c r="E35" s="970">
        <v>2814</v>
      </c>
      <c r="F35" s="954">
        <v>93.8</v>
      </c>
      <c r="G35" s="1045"/>
      <c r="H35" s="970">
        <v>5358</v>
      </c>
      <c r="I35" s="1021">
        <v>178.6</v>
      </c>
    </row>
    <row r="36" spans="1:9" s="25" customFormat="1" ht="78.75" customHeight="1" x14ac:dyDescent="0.2">
      <c r="A36" s="1048"/>
      <c r="B36" s="779" t="s">
        <v>141</v>
      </c>
      <c r="C36" s="1036"/>
      <c r="D36" s="1027"/>
      <c r="E36" s="970">
        <v>9250</v>
      </c>
      <c r="F36" s="954">
        <v>77</v>
      </c>
      <c r="G36" s="1046"/>
      <c r="H36" s="970">
        <v>15840</v>
      </c>
      <c r="I36" s="1021">
        <v>132</v>
      </c>
    </row>
    <row r="37" spans="1:9" s="25" customFormat="1" ht="34.5" customHeight="1" thickBot="1" x14ac:dyDescent="0.25">
      <c r="A37" s="1049"/>
      <c r="B37" s="773" t="s">
        <v>142</v>
      </c>
      <c r="C37" s="564" t="s">
        <v>171</v>
      </c>
      <c r="D37" s="1023"/>
      <c r="E37" s="969">
        <v>9250</v>
      </c>
      <c r="F37" s="1024">
        <v>77</v>
      </c>
      <c r="G37" s="688"/>
      <c r="H37" s="976" t="s">
        <v>34</v>
      </c>
      <c r="I37" s="1025"/>
    </row>
    <row r="38" spans="1:9" s="25" customFormat="1" ht="34.5" customHeight="1" x14ac:dyDescent="0.2">
      <c r="A38" s="1067" t="s">
        <v>191</v>
      </c>
      <c r="B38" s="775" t="s">
        <v>129</v>
      </c>
      <c r="C38" s="566"/>
      <c r="D38" s="929"/>
      <c r="E38" s="966">
        <v>9984</v>
      </c>
      <c r="F38" s="957">
        <v>55.466666666666669</v>
      </c>
      <c r="G38" s="687"/>
      <c r="H38" s="966">
        <v>15066</v>
      </c>
      <c r="I38" s="946">
        <v>83.7</v>
      </c>
    </row>
    <row r="39" spans="1:9" s="25" customFormat="1" ht="34.5" customHeight="1" thickBot="1" x14ac:dyDescent="0.25">
      <c r="A39" s="1068"/>
      <c r="B39" s="776" t="s">
        <v>130</v>
      </c>
      <c r="C39" s="963"/>
      <c r="D39" s="928"/>
      <c r="E39" s="968">
        <v>12272</v>
      </c>
      <c r="F39" s="958">
        <v>68.177777777777777</v>
      </c>
      <c r="G39" s="688"/>
      <c r="H39" s="968">
        <v>15066</v>
      </c>
      <c r="I39" s="952">
        <v>83.7</v>
      </c>
    </row>
    <row r="40" spans="1:9" s="25" customFormat="1" ht="34.5" customHeight="1" thickBot="1" x14ac:dyDescent="0.25">
      <c r="A40" s="406" t="s">
        <v>89</v>
      </c>
      <c r="B40" s="760" t="s">
        <v>90</v>
      </c>
      <c r="C40" s="570" t="s">
        <v>139</v>
      </c>
      <c r="D40" s="935"/>
      <c r="E40" s="973">
        <v>9250</v>
      </c>
      <c r="F40" s="1013">
        <v>77</v>
      </c>
      <c r="G40" s="563"/>
      <c r="H40" s="973">
        <v>15840</v>
      </c>
      <c r="I40" s="1005">
        <v>132</v>
      </c>
    </row>
    <row r="41" spans="1:9" s="25" customFormat="1" ht="35.25" customHeight="1" x14ac:dyDescent="0.25">
      <c r="A41" s="1067" t="s">
        <v>143</v>
      </c>
      <c r="B41" s="761" t="s">
        <v>144</v>
      </c>
      <c r="C41" s="572"/>
      <c r="D41" s="922"/>
      <c r="E41" s="966">
        <v>9828</v>
      </c>
      <c r="F41" s="957">
        <v>54.6</v>
      </c>
      <c r="G41" s="514"/>
      <c r="H41" s="971">
        <v>16506</v>
      </c>
      <c r="I41" s="946">
        <v>91.7</v>
      </c>
    </row>
    <row r="42" spans="1:9" s="25" customFormat="1" ht="30" customHeight="1" x14ac:dyDescent="0.25">
      <c r="A42" s="1069"/>
      <c r="B42" s="777" t="s">
        <v>99</v>
      </c>
      <c r="C42" s="573"/>
      <c r="D42" s="923"/>
      <c r="E42" s="967">
        <v>9828</v>
      </c>
      <c r="F42" s="947">
        <v>54.6</v>
      </c>
      <c r="G42" s="520"/>
      <c r="H42" s="967">
        <v>16506</v>
      </c>
      <c r="I42" s="948">
        <v>91.7</v>
      </c>
    </row>
    <row r="43" spans="1:9" s="25" customFormat="1" ht="34.5" customHeight="1" thickBot="1" x14ac:dyDescent="0.25">
      <c r="A43" s="1068"/>
      <c r="B43" s="778" t="s">
        <v>131</v>
      </c>
      <c r="C43" s="574"/>
      <c r="D43" s="930"/>
      <c r="E43" s="969">
        <v>9828</v>
      </c>
      <c r="F43" s="959">
        <v>54.6</v>
      </c>
      <c r="G43" s="530"/>
      <c r="H43" s="985">
        <v>16506</v>
      </c>
      <c r="I43" s="949">
        <v>91.7</v>
      </c>
    </row>
    <row r="44" spans="1:9" s="25" customFormat="1" ht="30" customHeight="1" x14ac:dyDescent="0.25">
      <c r="A44" s="1047" t="s">
        <v>52</v>
      </c>
      <c r="B44" s="761" t="s">
        <v>132</v>
      </c>
      <c r="C44" s="572"/>
      <c r="D44" s="922"/>
      <c r="E44" s="966">
        <v>11196</v>
      </c>
      <c r="F44" s="957">
        <v>62.2</v>
      </c>
      <c r="G44" s="514"/>
      <c r="H44" s="966">
        <v>16074</v>
      </c>
      <c r="I44" s="946">
        <v>89.3</v>
      </c>
    </row>
    <row r="45" spans="1:9" s="25" customFormat="1" ht="31.5" customHeight="1" x14ac:dyDescent="0.25">
      <c r="A45" s="1048"/>
      <c r="B45" s="779" t="s">
        <v>101</v>
      </c>
      <c r="C45" s="575"/>
      <c r="D45" s="925"/>
      <c r="E45" s="967">
        <v>11196</v>
      </c>
      <c r="F45" s="947">
        <v>62.2</v>
      </c>
      <c r="G45" s="535"/>
      <c r="H45" s="967">
        <v>16074</v>
      </c>
      <c r="I45" s="948">
        <v>89.3</v>
      </c>
    </row>
    <row r="46" spans="1:9" s="25" customFormat="1" ht="34.5" customHeight="1" x14ac:dyDescent="0.2">
      <c r="A46" s="1048"/>
      <c r="B46" s="779" t="s">
        <v>133</v>
      </c>
      <c r="C46" s="577"/>
      <c r="D46" s="928"/>
      <c r="E46" s="967">
        <v>7470</v>
      </c>
      <c r="F46" s="947">
        <v>62.25</v>
      </c>
      <c r="G46" s="557"/>
      <c r="H46" s="967">
        <v>7470</v>
      </c>
      <c r="I46" s="948">
        <v>62.25</v>
      </c>
    </row>
    <row r="47" spans="1:9" s="25" customFormat="1" ht="34.5" customHeight="1" x14ac:dyDescent="0.2">
      <c r="A47" s="1048"/>
      <c r="B47" s="1042" t="s">
        <v>223</v>
      </c>
      <c r="C47" s="1038" t="s">
        <v>214</v>
      </c>
      <c r="D47" s="943"/>
      <c r="E47" s="967">
        <v>9432</v>
      </c>
      <c r="F47" s="947">
        <v>52.4</v>
      </c>
      <c r="G47" s="520"/>
      <c r="H47" s="1044">
        <v>18000</v>
      </c>
      <c r="I47" s="948">
        <v>100</v>
      </c>
    </row>
    <row r="48" spans="1:9" s="25" customFormat="1" ht="34.5" customHeight="1" x14ac:dyDescent="0.2">
      <c r="A48" s="1048"/>
      <c r="B48" s="1042" t="s">
        <v>229</v>
      </c>
      <c r="C48" s="1038" t="s">
        <v>221</v>
      </c>
      <c r="D48" s="943"/>
      <c r="E48" s="967">
        <v>9432</v>
      </c>
      <c r="F48" s="947">
        <v>52.4</v>
      </c>
      <c r="G48" s="520"/>
      <c r="H48" s="1044">
        <v>18000</v>
      </c>
      <c r="I48" s="1021">
        <v>100</v>
      </c>
    </row>
    <row r="49" spans="1:9" s="25" customFormat="1" ht="34.5" customHeight="1" x14ac:dyDescent="0.2">
      <c r="A49" s="1048"/>
      <c r="B49" s="1042" t="s">
        <v>230</v>
      </c>
      <c r="C49" s="1038" t="s">
        <v>222</v>
      </c>
      <c r="D49" s="943"/>
      <c r="E49" s="967">
        <v>3144</v>
      </c>
      <c r="F49" s="947">
        <v>52.4</v>
      </c>
      <c r="G49" s="520"/>
      <c r="H49" s="1044">
        <v>6000</v>
      </c>
      <c r="I49" s="1021">
        <v>100</v>
      </c>
    </row>
    <row r="50" spans="1:9" s="25" customFormat="1" ht="34.5" customHeight="1" x14ac:dyDescent="0.25">
      <c r="A50" s="1048"/>
      <c r="B50" s="1042" t="s">
        <v>213</v>
      </c>
      <c r="C50" s="1030"/>
      <c r="D50" s="943"/>
      <c r="E50" s="967" t="s">
        <v>233</v>
      </c>
      <c r="F50" s="947"/>
      <c r="G50" s="520"/>
      <c r="H50" s="967" t="s">
        <v>233</v>
      </c>
      <c r="I50" s="948"/>
    </row>
    <row r="51" spans="1:9" s="25" customFormat="1" ht="30.75" customHeight="1" x14ac:dyDescent="0.2">
      <c r="A51" s="1048"/>
      <c r="B51" s="781" t="s">
        <v>118</v>
      </c>
      <c r="C51" s="435"/>
      <c r="D51" s="924"/>
      <c r="E51" s="967">
        <v>9828</v>
      </c>
      <c r="F51" s="947">
        <v>54.6</v>
      </c>
      <c r="G51" s="551"/>
      <c r="H51" s="967">
        <v>16074</v>
      </c>
      <c r="I51" s="948">
        <v>89.3</v>
      </c>
    </row>
    <row r="52" spans="1:9" s="25" customFormat="1" ht="30.75" customHeight="1" x14ac:dyDescent="0.2">
      <c r="A52" s="1048"/>
      <c r="B52" s="779" t="s">
        <v>205</v>
      </c>
      <c r="C52" s="360"/>
      <c r="D52" s="924"/>
      <c r="E52" s="967">
        <v>8802</v>
      </c>
      <c r="F52" s="947">
        <v>48.9</v>
      </c>
      <c r="G52" s="551"/>
      <c r="H52" s="1053"/>
      <c r="I52" s="948"/>
    </row>
    <row r="53" spans="1:9" s="25" customFormat="1" ht="30.75" customHeight="1" x14ac:dyDescent="0.2">
      <c r="A53" s="1048"/>
      <c r="B53" s="779" t="s">
        <v>206</v>
      </c>
      <c r="C53" s="1016"/>
      <c r="D53" s="924"/>
      <c r="E53" s="967">
        <v>5868</v>
      </c>
      <c r="F53" s="947">
        <v>32.6</v>
      </c>
      <c r="G53" s="551"/>
      <c r="H53" s="1054"/>
      <c r="I53" s="948"/>
    </row>
    <row r="54" spans="1:9" s="25" customFormat="1" ht="30.75" customHeight="1" x14ac:dyDescent="0.2">
      <c r="A54" s="1048"/>
      <c r="B54" s="779" t="s">
        <v>207</v>
      </c>
      <c r="C54" s="1016"/>
      <c r="D54" s="924"/>
      <c r="E54" s="967">
        <v>2934</v>
      </c>
      <c r="F54" s="947">
        <v>16.3</v>
      </c>
      <c r="G54" s="551"/>
      <c r="H54" s="1055"/>
      <c r="I54" s="948"/>
    </row>
    <row r="55" spans="1:9" s="64" customFormat="1" ht="27.75" customHeight="1" x14ac:dyDescent="0.2">
      <c r="A55" s="1048"/>
      <c r="B55" s="774" t="s">
        <v>134</v>
      </c>
      <c r="C55" s="579"/>
      <c r="D55" s="923"/>
      <c r="E55" s="967">
        <v>3930</v>
      </c>
      <c r="F55" s="947">
        <v>65.5</v>
      </c>
      <c r="G55" s="520"/>
      <c r="H55" s="967">
        <v>6486</v>
      </c>
      <c r="I55" s="948">
        <v>108.1</v>
      </c>
    </row>
    <row r="56" spans="1:9" s="25" customFormat="1" ht="34.5" customHeight="1" thickBot="1" x14ac:dyDescent="0.25">
      <c r="A56" s="1049"/>
      <c r="B56" s="1017" t="s">
        <v>208</v>
      </c>
      <c r="C56" s="501" t="s">
        <v>57</v>
      </c>
      <c r="D56" s="931"/>
      <c r="E56" s="1018">
        <v>3735</v>
      </c>
      <c r="F56" s="1019" t="s">
        <v>34</v>
      </c>
      <c r="G56" s="689"/>
      <c r="H56" s="970">
        <v>6290</v>
      </c>
      <c r="I56" s="1020" t="s">
        <v>34</v>
      </c>
    </row>
    <row r="57" spans="1:9" s="25" customFormat="1" ht="34.5" customHeight="1" x14ac:dyDescent="0.25">
      <c r="A57" s="1079" t="s">
        <v>145</v>
      </c>
      <c r="B57" s="757" t="s">
        <v>146</v>
      </c>
      <c r="C57" s="581"/>
      <c r="D57" s="932"/>
      <c r="E57" s="966">
        <v>4820</v>
      </c>
      <c r="F57" s="957" t="s">
        <v>34</v>
      </c>
      <c r="G57" s="690"/>
      <c r="H57" s="966">
        <v>15088</v>
      </c>
      <c r="I57" s="1008" t="s">
        <v>34</v>
      </c>
    </row>
    <row r="58" spans="1:9" s="25" customFormat="1" ht="30.75" customHeight="1" x14ac:dyDescent="0.2">
      <c r="A58" s="1080"/>
      <c r="B58" s="758" t="s">
        <v>147</v>
      </c>
      <c r="C58" s="522"/>
      <c r="D58" s="933"/>
      <c r="E58" s="967">
        <v>375</v>
      </c>
      <c r="F58" s="947" t="s">
        <v>34</v>
      </c>
      <c r="G58" s="691"/>
      <c r="H58" s="967">
        <v>540</v>
      </c>
      <c r="I58" s="1006" t="s">
        <v>34</v>
      </c>
    </row>
    <row r="59" spans="1:9" s="25" customFormat="1" ht="38.25" customHeight="1" thickBot="1" x14ac:dyDescent="0.25">
      <c r="A59" s="1081"/>
      <c r="B59" s="772" t="s">
        <v>148</v>
      </c>
      <c r="C59" s="501" t="s">
        <v>62</v>
      </c>
      <c r="D59" s="936"/>
      <c r="E59" s="969">
        <v>15912</v>
      </c>
      <c r="F59" s="959" t="s">
        <v>34</v>
      </c>
      <c r="G59" s="692"/>
      <c r="H59" s="969">
        <v>15912</v>
      </c>
      <c r="I59" s="1007" t="s">
        <v>34</v>
      </c>
    </row>
    <row r="60" spans="1:9" s="25" customFormat="1" ht="15" customHeight="1" thickBot="1" x14ac:dyDescent="0.3">
      <c r="A60" s="588"/>
      <c r="B60" s="589"/>
      <c r="C60" s="589"/>
      <c r="D60" s="46"/>
      <c r="E60" s="974"/>
      <c r="G60" s="46"/>
    </row>
    <row r="61" spans="1:9" s="25" customFormat="1" ht="81.75" customHeight="1" thickBot="1" x14ac:dyDescent="0.25">
      <c r="A61" s="77" t="s">
        <v>5</v>
      </c>
      <c r="B61" s="79" t="s">
        <v>188</v>
      </c>
      <c r="C61" s="79" t="s">
        <v>7</v>
      </c>
      <c r="D61" s="653"/>
      <c r="E61" s="965" t="s">
        <v>196</v>
      </c>
      <c r="F61" s="917" t="s">
        <v>198</v>
      </c>
      <c r="G61" s="595"/>
      <c r="H61" s="915" t="s">
        <v>197</v>
      </c>
      <c r="I61" s="915" t="s">
        <v>198</v>
      </c>
    </row>
    <row r="62" spans="1:9" s="25" customFormat="1" ht="34.5" customHeight="1" x14ac:dyDescent="0.2">
      <c r="A62" s="1065" t="s">
        <v>175</v>
      </c>
      <c r="B62" s="469" t="s">
        <v>163</v>
      </c>
      <c r="C62" s="17" t="s">
        <v>120</v>
      </c>
      <c r="D62" s="951"/>
      <c r="E62" s="968">
        <v>1110</v>
      </c>
      <c r="F62" s="958">
        <v>37</v>
      </c>
      <c r="G62" s="939"/>
      <c r="H62" s="1056"/>
      <c r="I62" s="1085"/>
    </row>
    <row r="63" spans="1:9" s="25" customFormat="1" ht="34.5" customHeight="1" x14ac:dyDescent="0.2">
      <c r="A63" s="1066"/>
      <c r="B63" s="1026" t="s">
        <v>210</v>
      </c>
      <c r="C63" s="17" t="s">
        <v>120</v>
      </c>
      <c r="D63" s="944"/>
      <c r="E63" s="967">
        <v>1110</v>
      </c>
      <c r="F63" s="947">
        <v>37</v>
      </c>
      <c r="G63" s="940"/>
      <c r="H63" s="1057"/>
      <c r="I63" s="1085"/>
    </row>
    <row r="64" spans="1:9" s="25" customFormat="1" ht="34.5" customHeight="1" x14ac:dyDescent="0.2">
      <c r="A64" s="1066"/>
      <c r="B64" s="470" t="s">
        <v>162</v>
      </c>
      <c r="C64" s="17" t="s">
        <v>120</v>
      </c>
      <c r="D64" s="951"/>
      <c r="E64" s="967">
        <v>1110</v>
      </c>
      <c r="F64" s="947">
        <v>37</v>
      </c>
      <c r="G64" s="940"/>
      <c r="H64" s="1057"/>
      <c r="I64" s="1085"/>
    </row>
    <row r="65" spans="1:9" s="25" customFormat="1" ht="34.5" customHeight="1" x14ac:dyDescent="0.2">
      <c r="A65" s="1066"/>
      <c r="B65" s="602" t="s">
        <v>156</v>
      </c>
      <c r="C65" s="17" t="s">
        <v>161</v>
      </c>
      <c r="D65" s="951"/>
      <c r="E65" s="967">
        <v>2220</v>
      </c>
      <c r="F65" s="947">
        <v>37</v>
      </c>
      <c r="G65" s="940"/>
      <c r="H65" s="1057"/>
      <c r="I65" s="1085"/>
    </row>
    <row r="66" spans="1:9" s="25" customFormat="1" ht="34.5" customHeight="1" x14ac:dyDescent="0.2">
      <c r="A66" s="1066"/>
      <c r="B66" s="465" t="s">
        <v>155</v>
      </c>
      <c r="C66" s="605" t="s">
        <v>65</v>
      </c>
      <c r="D66" s="951"/>
      <c r="E66" s="967">
        <v>2220</v>
      </c>
      <c r="F66" s="947">
        <v>37</v>
      </c>
      <c r="G66" s="940"/>
      <c r="H66" s="1057"/>
      <c r="I66" s="1085"/>
    </row>
    <row r="67" spans="1:9" s="25" customFormat="1" ht="30" x14ac:dyDescent="0.2">
      <c r="A67" s="1066"/>
      <c r="B67" s="466" t="s">
        <v>160</v>
      </c>
      <c r="C67" s="609" t="s">
        <v>65</v>
      </c>
      <c r="D67" s="951"/>
      <c r="E67" s="967">
        <v>2220</v>
      </c>
      <c r="F67" s="947">
        <v>37</v>
      </c>
      <c r="G67" s="940"/>
      <c r="H67" s="1057"/>
      <c r="I67" s="1085"/>
    </row>
    <row r="68" spans="1:9" s="25" customFormat="1" ht="39" customHeight="1" x14ac:dyDescent="0.2">
      <c r="A68" s="1066"/>
      <c r="B68" s="466" t="s">
        <v>158</v>
      </c>
      <c r="C68" s="605" t="s">
        <v>65</v>
      </c>
      <c r="D68" s="951"/>
      <c r="E68" s="967">
        <v>2220</v>
      </c>
      <c r="F68" s="947">
        <v>37</v>
      </c>
      <c r="G68" s="940"/>
      <c r="H68" s="1057"/>
      <c r="I68" s="1085"/>
    </row>
    <row r="69" spans="1:9" s="25" customFormat="1" ht="45" x14ac:dyDescent="0.2">
      <c r="A69" s="1066"/>
      <c r="B69" s="466" t="s">
        <v>159</v>
      </c>
      <c r="C69" s="17" t="s">
        <v>120</v>
      </c>
      <c r="D69" s="951"/>
      <c r="E69" s="967">
        <v>1110</v>
      </c>
      <c r="F69" s="947">
        <v>37</v>
      </c>
      <c r="G69" s="940"/>
      <c r="H69" s="1057"/>
      <c r="I69" s="1085"/>
    </row>
    <row r="70" spans="1:9" s="25" customFormat="1" ht="30" x14ac:dyDescent="0.2">
      <c r="A70" s="1066"/>
      <c r="B70" s="465" t="s">
        <v>154</v>
      </c>
      <c r="C70" s="17" t="s">
        <v>120</v>
      </c>
      <c r="D70" s="951"/>
      <c r="E70" s="967">
        <v>1110</v>
      </c>
      <c r="F70" s="947">
        <v>37</v>
      </c>
      <c r="G70" s="940"/>
      <c r="H70" s="1057"/>
      <c r="I70" s="1085"/>
    </row>
    <row r="71" spans="1:9" s="25" customFormat="1" ht="33.75" customHeight="1" thickBot="1" x14ac:dyDescent="0.25">
      <c r="A71" s="1066"/>
      <c r="B71" s="1017" t="s">
        <v>157</v>
      </c>
      <c r="C71" s="494" t="s">
        <v>168</v>
      </c>
      <c r="D71" s="951"/>
      <c r="E71" s="969">
        <v>370</v>
      </c>
      <c r="F71" s="959">
        <v>37</v>
      </c>
      <c r="G71" s="941"/>
      <c r="H71" s="1057"/>
      <c r="I71" s="1085"/>
    </row>
    <row r="72" spans="1:9" s="25" customFormat="1" ht="48.75" customHeight="1" x14ac:dyDescent="0.2">
      <c r="A72" s="1067" t="s">
        <v>181</v>
      </c>
      <c r="B72" s="1043" t="s">
        <v>107</v>
      </c>
      <c r="C72" s="1040" t="s">
        <v>120</v>
      </c>
      <c r="D72" s="951"/>
      <c r="E72" s="983">
        <v>1110</v>
      </c>
      <c r="F72" s="986">
        <v>37</v>
      </c>
      <c r="G72" s="617"/>
      <c r="H72" s="1058"/>
      <c r="I72" s="1086"/>
    </row>
    <row r="73" spans="1:9" s="25" customFormat="1" ht="48.75" customHeight="1" x14ac:dyDescent="0.2">
      <c r="A73" s="1066"/>
      <c r="B73" s="466" t="s">
        <v>182</v>
      </c>
      <c r="C73" s="17" t="s">
        <v>168</v>
      </c>
      <c r="D73" s="1041"/>
      <c r="E73" s="967">
        <v>370</v>
      </c>
      <c r="F73" s="1039">
        <v>37</v>
      </c>
      <c r="G73" s="540"/>
      <c r="H73" s="1059"/>
      <c r="I73" s="1087"/>
    </row>
    <row r="74" spans="1:9" s="25" customFormat="1" ht="50.25" customHeight="1" thickBot="1" x14ac:dyDescent="0.25">
      <c r="A74" s="1072"/>
      <c r="B74" s="493" t="s">
        <v>231</v>
      </c>
      <c r="C74" s="494" t="s">
        <v>232</v>
      </c>
      <c r="D74" s="951"/>
      <c r="E74" s="993" t="s">
        <v>233</v>
      </c>
      <c r="F74" s="987"/>
      <c r="G74" s="689"/>
      <c r="H74" s="993" t="s">
        <v>233</v>
      </c>
      <c r="I74" s="1007"/>
    </row>
    <row r="75" spans="1:9" s="25" customFormat="1" ht="30" customHeight="1" x14ac:dyDescent="0.2">
      <c r="A75" s="1065" t="s">
        <v>164</v>
      </c>
      <c r="B75" s="623" t="s">
        <v>165</v>
      </c>
      <c r="C75" s="624" t="s">
        <v>209</v>
      </c>
      <c r="D75" s="951"/>
      <c r="E75" s="985">
        <v>740</v>
      </c>
      <c r="F75" s="945">
        <v>37</v>
      </c>
      <c r="G75" s="940"/>
      <c r="H75" s="1060"/>
      <c r="I75" s="1088"/>
    </row>
    <row r="76" spans="1:9" s="629" customFormat="1" ht="30" x14ac:dyDescent="0.2">
      <c r="A76" s="1066"/>
      <c r="B76" s="547" t="s">
        <v>166</v>
      </c>
      <c r="C76" s="627" t="s">
        <v>209</v>
      </c>
      <c r="D76" s="951"/>
      <c r="E76" s="975">
        <v>740</v>
      </c>
      <c r="F76" s="1015">
        <v>37</v>
      </c>
      <c r="G76" s="940"/>
      <c r="H76" s="1061"/>
      <c r="I76" s="1085"/>
    </row>
    <row r="77" spans="1:9" s="25" customFormat="1" ht="30.75" thickBot="1" x14ac:dyDescent="0.25">
      <c r="A77" s="1066"/>
      <c r="B77" s="961" t="s">
        <v>167</v>
      </c>
      <c r="C77" s="962" t="s">
        <v>209</v>
      </c>
      <c r="D77" s="600"/>
      <c r="E77" s="982">
        <v>740</v>
      </c>
      <c r="F77" s="955">
        <v>37</v>
      </c>
      <c r="G77" s="940"/>
      <c r="H77" s="1062"/>
      <c r="I77" s="1089"/>
    </row>
    <row r="78" spans="1:9" s="25" customFormat="1" ht="33" customHeight="1" x14ac:dyDescent="0.2">
      <c r="A78" s="1076" t="s">
        <v>145</v>
      </c>
      <c r="B78" s="210" t="s">
        <v>59</v>
      </c>
      <c r="C78" s="634"/>
      <c r="D78" s="598"/>
      <c r="E78" s="966">
        <v>2742.48</v>
      </c>
      <c r="F78" s="988" t="s">
        <v>34</v>
      </c>
      <c r="G78" s="598"/>
      <c r="H78" s="966">
        <v>8600</v>
      </c>
      <c r="I78" s="1088"/>
    </row>
    <row r="79" spans="1:9" s="25" customFormat="1" ht="30" x14ac:dyDescent="0.2">
      <c r="A79" s="1077"/>
      <c r="B79" s="500" t="s">
        <v>67</v>
      </c>
      <c r="C79" s="522"/>
      <c r="D79" s="937"/>
      <c r="E79" s="967">
        <v>375.44</v>
      </c>
      <c r="F79" s="989" t="s">
        <v>34</v>
      </c>
      <c r="G79" s="642"/>
      <c r="H79" s="967">
        <v>540</v>
      </c>
      <c r="I79" s="1085"/>
    </row>
    <row r="80" spans="1:9" s="25" customFormat="1" ht="34.5" customHeight="1" x14ac:dyDescent="0.2">
      <c r="A80" s="1077"/>
      <c r="B80" s="500" t="s">
        <v>68</v>
      </c>
      <c r="C80" s="643" t="s">
        <v>69</v>
      </c>
      <c r="D80" s="600"/>
      <c r="E80" s="967">
        <v>15912</v>
      </c>
      <c r="F80" s="989" t="s">
        <v>34</v>
      </c>
      <c r="G80" s="600"/>
      <c r="H80" s="968">
        <v>15912</v>
      </c>
      <c r="I80" s="1085"/>
    </row>
    <row r="81" spans="1:9" s="25" customFormat="1" ht="30.75" customHeight="1" x14ac:dyDescent="0.2">
      <c r="A81" s="1077"/>
      <c r="B81" s="500" t="s">
        <v>70</v>
      </c>
      <c r="C81" s="643" t="s">
        <v>71</v>
      </c>
      <c r="D81" s="937"/>
      <c r="E81" s="967">
        <v>10670.4</v>
      </c>
      <c r="F81" s="989" t="s">
        <v>34</v>
      </c>
      <c r="G81" s="642"/>
      <c r="H81" s="1063"/>
      <c r="I81" s="1085"/>
    </row>
    <row r="82" spans="1:9" s="25" customFormat="1" ht="27.75" customHeight="1" thickBot="1" x14ac:dyDescent="0.3">
      <c r="A82" s="1078"/>
      <c r="B82" s="502" t="s">
        <v>192</v>
      </c>
      <c r="C82" s="555"/>
      <c r="D82" s="615"/>
      <c r="E82" s="969">
        <v>1414.4</v>
      </c>
      <c r="F82" s="990" t="s">
        <v>34</v>
      </c>
      <c r="G82" s="615"/>
      <c r="H82" s="1064"/>
      <c r="I82" s="1089"/>
    </row>
    <row r="83" spans="1:9" s="25" customFormat="1" ht="15" customHeight="1" thickBot="1" x14ac:dyDescent="0.3">
      <c r="A83" s="588"/>
      <c r="B83" s="589"/>
      <c r="C83" s="589"/>
      <c r="D83" s="46"/>
      <c r="E83" s="974"/>
      <c r="G83" s="46"/>
    </row>
    <row r="84" spans="1:9" s="25" customFormat="1" ht="59.25" customHeight="1" thickBot="1" x14ac:dyDescent="0.3">
      <c r="A84" s="649"/>
      <c r="B84" s="79" t="s">
        <v>72</v>
      </c>
      <c r="C84" s="650"/>
      <c r="D84" s="960"/>
      <c r="E84" s="965" t="s">
        <v>196</v>
      </c>
      <c r="F84" s="917" t="s">
        <v>198</v>
      </c>
      <c r="G84" s="653"/>
      <c r="H84" s="917" t="s">
        <v>197</v>
      </c>
      <c r="I84" s="917" t="s">
        <v>198</v>
      </c>
    </row>
    <row r="85" spans="1:9" s="25" customFormat="1" ht="34.5" customHeight="1" x14ac:dyDescent="0.2">
      <c r="A85" s="1077" t="s">
        <v>152</v>
      </c>
      <c r="B85" s="482" t="s">
        <v>73</v>
      </c>
      <c r="C85" s="483" t="s">
        <v>75</v>
      </c>
      <c r="D85" s="994"/>
      <c r="E85" s="1050"/>
      <c r="F85" s="997"/>
      <c r="G85" s="995"/>
      <c r="H85" s="991">
        <v>3600</v>
      </c>
      <c r="I85" s="1073"/>
    </row>
    <row r="86" spans="1:9" s="25" customFormat="1" ht="28.5" customHeight="1" x14ac:dyDescent="0.2">
      <c r="A86" s="1077"/>
      <c r="B86" s="459" t="s">
        <v>76</v>
      </c>
      <c r="C86" s="461" t="s">
        <v>75</v>
      </c>
      <c r="D86" s="994"/>
      <c r="E86" s="1051"/>
      <c r="F86" s="998"/>
      <c r="G86" s="995"/>
      <c r="H86" s="992">
        <v>1800</v>
      </c>
      <c r="I86" s="1074"/>
    </row>
    <row r="87" spans="1:9" s="25" customFormat="1" ht="29.25" customHeight="1" x14ac:dyDescent="0.2">
      <c r="A87" s="1077"/>
      <c r="B87" s="459" t="s">
        <v>183</v>
      </c>
      <c r="C87" s="461" t="s">
        <v>87</v>
      </c>
      <c r="D87" s="994"/>
      <c r="E87" s="1051"/>
      <c r="F87" s="998"/>
      <c r="G87" s="995"/>
      <c r="H87" s="992">
        <v>7228</v>
      </c>
      <c r="I87" s="1074"/>
    </row>
    <row r="88" spans="1:9" s="25" customFormat="1" ht="29.25" customHeight="1" thickBot="1" x14ac:dyDescent="0.25">
      <c r="A88" s="1077"/>
      <c r="B88" s="498" t="s">
        <v>184</v>
      </c>
      <c r="C88" s="499" t="s">
        <v>88</v>
      </c>
      <c r="D88" s="994"/>
      <c r="E88" s="1052"/>
      <c r="F88" s="1014"/>
      <c r="G88" s="996"/>
      <c r="H88" s="993">
        <v>15400</v>
      </c>
      <c r="I88" s="1075"/>
    </row>
    <row r="89" spans="1:9" s="25" customFormat="1" ht="35.25" customHeight="1" x14ac:dyDescent="0.2">
      <c r="A89" s="1077"/>
      <c r="B89" s="479" t="s">
        <v>97</v>
      </c>
      <c r="C89" s="477"/>
      <c r="D89" s="1002"/>
      <c r="E89" s="971">
        <v>275</v>
      </c>
      <c r="F89" s="1004"/>
      <c r="G89" s="598"/>
      <c r="H89" s="970">
        <v>275</v>
      </c>
      <c r="I89" s="1082"/>
    </row>
    <row r="90" spans="1:9" s="25" customFormat="1" ht="27.75" customHeight="1" x14ac:dyDescent="0.2">
      <c r="A90" s="1077"/>
      <c r="B90" s="463" t="s">
        <v>153</v>
      </c>
      <c r="C90" s="627" t="s">
        <v>174</v>
      </c>
      <c r="D90" s="1003"/>
      <c r="E90" s="975"/>
      <c r="F90" s="999"/>
      <c r="G90" s="600"/>
      <c r="H90" s="967"/>
      <c r="I90" s="1083"/>
    </row>
    <row r="91" spans="1:9" s="25" customFormat="1" ht="29.25" customHeight="1" x14ac:dyDescent="0.2">
      <c r="A91" s="1077"/>
      <c r="B91" s="444" t="s">
        <v>77</v>
      </c>
      <c r="C91" s="609"/>
      <c r="D91" s="1003"/>
      <c r="E91" s="975">
        <v>275</v>
      </c>
      <c r="F91" s="1000"/>
      <c r="G91" s="600"/>
      <c r="H91" s="967">
        <v>275</v>
      </c>
      <c r="I91" s="1083"/>
    </row>
    <row r="92" spans="1:9" s="25" customFormat="1" ht="36.75" customHeight="1" thickBot="1" x14ac:dyDescent="0.25">
      <c r="A92" s="1078"/>
      <c r="B92" s="244" t="s">
        <v>78</v>
      </c>
      <c r="C92" s="668"/>
      <c r="D92" s="914"/>
      <c r="E92" s="984">
        <v>210</v>
      </c>
      <c r="F92" s="1001"/>
      <c r="G92" s="615"/>
      <c r="H92" s="969">
        <v>210</v>
      </c>
      <c r="I92" s="1084"/>
    </row>
  </sheetData>
  <mergeCells count="27">
    <mergeCell ref="I85:I88"/>
    <mergeCell ref="A62:A71"/>
    <mergeCell ref="A78:A82"/>
    <mergeCell ref="A85:A92"/>
    <mergeCell ref="A38:A39"/>
    <mergeCell ref="A57:A59"/>
    <mergeCell ref="I89:I92"/>
    <mergeCell ref="I62:I71"/>
    <mergeCell ref="I72:I73"/>
    <mergeCell ref="I75:I77"/>
    <mergeCell ref="I78:I82"/>
    <mergeCell ref="A3:A7"/>
    <mergeCell ref="A14:A24"/>
    <mergeCell ref="E85:E88"/>
    <mergeCell ref="H52:H54"/>
    <mergeCell ref="H62:H71"/>
    <mergeCell ref="H72:H73"/>
    <mergeCell ref="H75:H77"/>
    <mergeCell ref="H81:H82"/>
    <mergeCell ref="A8:A13"/>
    <mergeCell ref="A75:A77"/>
    <mergeCell ref="A25:A26"/>
    <mergeCell ref="A41:A43"/>
    <mergeCell ref="A27:A32"/>
    <mergeCell ref="A72:A74"/>
    <mergeCell ref="A44:A56"/>
    <mergeCell ref="A33:A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Header>&amp;L&amp;G</oddHeader>
  </headerFooter>
  <rowBreaks count="2" manualBreakCount="2">
    <brk id="59" max="16383" man="1"/>
    <brk id="8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B489-6053-4864-B8C2-789B10926D04}">
  <sheetPr>
    <pageSetUpPr fitToPage="1"/>
  </sheetPr>
  <dimension ref="A1:AA53"/>
  <sheetViews>
    <sheetView showGridLines="0" workbookViewId="0">
      <pane ySplit="2" topLeftCell="A33" activePane="bottomLeft" state="frozen"/>
      <selection pane="bottomLeft" activeCell="C65" sqref="C64:C65"/>
    </sheetView>
  </sheetViews>
  <sheetFormatPr defaultColWidth="9.33203125" defaultRowHeight="15" x14ac:dyDescent="0.2"/>
  <cols>
    <col min="1" max="1" width="23.33203125" style="356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6"/>
    <col min="21" max="21" width="1.83203125" style="416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6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096" t="s">
        <v>193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</row>
    <row r="2" spans="1:27" s="25" customFormat="1" ht="84" customHeight="1" thickBot="1" x14ac:dyDescent="0.25">
      <c r="A2" s="506" t="s">
        <v>5</v>
      </c>
      <c r="B2" s="153" t="s">
        <v>6</v>
      </c>
      <c r="C2" s="488" t="s">
        <v>7</v>
      </c>
      <c r="D2" s="1097" t="s">
        <v>0</v>
      </c>
      <c r="E2" s="1098"/>
      <c r="F2" s="1099" t="s">
        <v>8</v>
      </c>
      <c r="G2" s="1100"/>
      <c r="H2" s="1101" t="s">
        <v>1</v>
      </c>
      <c r="I2" s="1102"/>
      <c r="J2" s="507">
        <v>0.03</v>
      </c>
      <c r="K2" s="1103" t="s">
        <v>3</v>
      </c>
      <c r="L2" s="1104"/>
      <c r="M2" s="155"/>
      <c r="N2" s="865" t="s">
        <v>177</v>
      </c>
      <c r="O2" s="505" t="s">
        <v>190</v>
      </c>
      <c r="P2" s="671"/>
      <c r="Q2" s="508" t="s">
        <v>80</v>
      </c>
      <c r="R2" s="693">
        <v>0.05</v>
      </c>
      <c r="S2" s="694" t="s">
        <v>136</v>
      </c>
      <c r="T2" s="695" t="s">
        <v>178</v>
      </c>
      <c r="U2" s="509"/>
      <c r="V2" s="866" t="s">
        <v>176</v>
      </c>
      <c r="W2" s="693">
        <v>0.05</v>
      </c>
      <c r="X2" s="694" t="s">
        <v>189</v>
      </c>
      <c r="Y2" s="695" t="s">
        <v>178</v>
      </c>
    </row>
    <row r="3" spans="1:27" s="25" customFormat="1" ht="33.75" customHeight="1" x14ac:dyDescent="0.2">
      <c r="A3" s="1067" t="s">
        <v>9</v>
      </c>
      <c r="B3" s="756" t="s">
        <v>82</v>
      </c>
      <c r="C3" s="510"/>
      <c r="D3" s="34"/>
      <c r="E3" s="199" t="s">
        <v>34</v>
      </c>
      <c r="F3" s="209"/>
      <c r="G3" s="200"/>
      <c r="H3" s="198"/>
      <c r="I3" s="201">
        <v>7900</v>
      </c>
      <c r="J3" s="312">
        <f>I3*$J$2</f>
        <v>237</v>
      </c>
      <c r="K3" s="313"/>
      <c r="L3" s="104">
        <f>I3+J3</f>
        <v>8137</v>
      </c>
      <c r="M3" s="105">
        <f t="shared" ref="M3:M51" si="0">+L3/180</f>
        <v>45.205555555555556</v>
      </c>
      <c r="N3" s="511">
        <f t="shared" ref="N3:N49" si="1">MROUND(M3,1)</f>
        <v>45</v>
      </c>
      <c r="O3" s="868">
        <f>+N3*180</f>
        <v>8100</v>
      </c>
      <c r="P3" s="512">
        <f t="shared" ref="P3:P24" si="2">+O3-I3</f>
        <v>200</v>
      </c>
      <c r="Q3" s="730">
        <f t="shared" ref="Q3:Q23" si="3">+P3/L3</f>
        <v>2.4579083200196632E-2</v>
      </c>
      <c r="R3" s="741">
        <f t="shared" ref="R3:R49" si="4">O3*$R$2</f>
        <v>405</v>
      </c>
      <c r="S3" s="696">
        <f>O3+R3</f>
        <v>8505</v>
      </c>
      <c r="T3" s="513">
        <f>S3/180</f>
        <v>47.25</v>
      </c>
      <c r="U3" s="514"/>
      <c r="V3" s="879">
        <v>15300</v>
      </c>
      <c r="W3" s="716">
        <f>V3*$W$2</f>
        <v>765</v>
      </c>
      <c r="X3" s="707">
        <f>V3+W3</f>
        <v>16065</v>
      </c>
      <c r="Y3" s="513">
        <f>X3/180</f>
        <v>89.25</v>
      </c>
    </row>
    <row r="4" spans="1:27" s="25" customFormat="1" ht="34.5" customHeight="1" x14ac:dyDescent="0.2">
      <c r="A4" s="1069"/>
      <c r="B4" s="757" t="s">
        <v>85</v>
      </c>
      <c r="C4" s="516"/>
      <c r="D4" s="84"/>
      <c r="E4" s="277"/>
      <c r="F4" s="120"/>
      <c r="G4" s="314"/>
      <c r="H4" s="315"/>
      <c r="I4" s="316">
        <v>8460</v>
      </c>
      <c r="J4" s="317">
        <f t="shared" ref="J4:J51" si="5">I4*$J$2</f>
        <v>253.79999999999998</v>
      </c>
      <c r="K4" s="318"/>
      <c r="L4" s="51">
        <f t="shared" ref="L4:L51" si="6">I4+J4</f>
        <v>8713.7999999999993</v>
      </c>
      <c r="M4" s="48">
        <f t="shared" si="0"/>
        <v>48.41</v>
      </c>
      <c r="N4" s="517">
        <f t="shared" si="1"/>
        <v>48</v>
      </c>
      <c r="O4" s="869">
        <f>+N4*180</f>
        <v>8640</v>
      </c>
      <c r="P4" s="518">
        <f t="shared" si="2"/>
        <v>180</v>
      </c>
      <c r="Q4" s="641">
        <f t="shared" si="3"/>
        <v>2.0656889072505683E-2</v>
      </c>
      <c r="R4" s="742">
        <f t="shared" si="4"/>
        <v>432</v>
      </c>
      <c r="S4" s="697">
        <f>O4+R4</f>
        <v>9072</v>
      </c>
      <c r="T4" s="519">
        <f t="shared" ref="T4:T49" si="7">S4/180</f>
        <v>50.4</v>
      </c>
      <c r="U4" s="520"/>
      <c r="V4" s="880">
        <v>15300</v>
      </c>
      <c r="W4" s="717">
        <f t="shared" ref="W4:W24" si="8">V4*$W$2</f>
        <v>765</v>
      </c>
      <c r="X4" s="708">
        <f>V4+W4</f>
        <v>16065</v>
      </c>
      <c r="Y4" s="519">
        <f t="shared" ref="Y4:Y49" si="9">X4/180</f>
        <v>89.25</v>
      </c>
    </row>
    <row r="5" spans="1:27" s="25" customFormat="1" ht="34.5" customHeight="1" x14ac:dyDescent="0.25">
      <c r="A5" s="1069"/>
      <c r="B5" s="758" t="s">
        <v>103</v>
      </c>
      <c r="C5" s="521"/>
      <c r="D5" s="37" t="s">
        <v>11</v>
      </c>
      <c r="E5" s="319">
        <v>8460</v>
      </c>
      <c r="F5" s="110" t="s">
        <v>11</v>
      </c>
      <c r="G5" s="320">
        <v>12360</v>
      </c>
      <c r="H5" s="321" t="s">
        <v>11</v>
      </c>
      <c r="I5" s="322">
        <v>8750</v>
      </c>
      <c r="J5" s="317">
        <f t="shared" si="5"/>
        <v>262.5</v>
      </c>
      <c r="K5" s="318"/>
      <c r="L5" s="51">
        <f t="shared" si="6"/>
        <v>9012.5</v>
      </c>
      <c r="M5" s="48">
        <f t="shared" si="0"/>
        <v>50.069444444444443</v>
      </c>
      <c r="N5" s="517">
        <f t="shared" si="1"/>
        <v>50</v>
      </c>
      <c r="O5" s="870">
        <v>9684</v>
      </c>
      <c r="P5" s="518">
        <f t="shared" si="2"/>
        <v>934</v>
      </c>
      <c r="Q5" s="641">
        <f t="shared" si="3"/>
        <v>0.10363384188626908</v>
      </c>
      <c r="R5" s="742">
        <f t="shared" si="4"/>
        <v>484.20000000000005</v>
      </c>
      <c r="S5" s="697">
        <f>O5+R5</f>
        <v>10168.200000000001</v>
      </c>
      <c r="T5" s="519">
        <f t="shared" si="7"/>
        <v>56.49</v>
      </c>
      <c r="U5" s="520"/>
      <c r="V5" s="880">
        <v>14724</v>
      </c>
      <c r="W5" s="717">
        <f t="shared" si="8"/>
        <v>736.2</v>
      </c>
      <c r="X5" s="708">
        <v>15460</v>
      </c>
      <c r="Y5" s="519">
        <f t="shared" si="9"/>
        <v>85.888888888888886</v>
      </c>
    </row>
    <row r="6" spans="1:27" s="25" customFormat="1" ht="33.75" customHeight="1" x14ac:dyDescent="0.2">
      <c r="A6" s="1069"/>
      <c r="B6" s="758" t="s">
        <v>105</v>
      </c>
      <c r="C6" s="522"/>
      <c r="D6" s="39" t="s">
        <v>11</v>
      </c>
      <c r="E6" s="58">
        <v>4700</v>
      </c>
      <c r="F6" s="114" t="s">
        <v>11</v>
      </c>
      <c r="G6" s="111">
        <v>6600</v>
      </c>
      <c r="H6" s="59" t="s">
        <v>11</v>
      </c>
      <c r="I6" s="103">
        <v>4900</v>
      </c>
      <c r="J6" s="317">
        <f t="shared" si="5"/>
        <v>147</v>
      </c>
      <c r="K6" s="318"/>
      <c r="L6" s="51">
        <f t="shared" si="6"/>
        <v>5047</v>
      </c>
      <c r="M6" s="48">
        <f t="shared" si="0"/>
        <v>28.038888888888888</v>
      </c>
      <c r="N6" s="523">
        <f t="shared" si="1"/>
        <v>28</v>
      </c>
      <c r="O6" s="869">
        <f t="shared" ref="O6:O23" si="10">+N6*180</f>
        <v>5040</v>
      </c>
      <c r="P6" s="524">
        <f t="shared" si="2"/>
        <v>140</v>
      </c>
      <c r="Q6" s="637">
        <f t="shared" si="3"/>
        <v>2.7739251040221916E-2</v>
      </c>
      <c r="R6" s="742">
        <f t="shared" si="4"/>
        <v>252</v>
      </c>
      <c r="S6" s="697">
        <f>O6+R6</f>
        <v>5292</v>
      </c>
      <c r="T6" s="519">
        <f t="shared" si="7"/>
        <v>29.4</v>
      </c>
      <c r="U6" s="520"/>
      <c r="V6" s="880">
        <v>7020</v>
      </c>
      <c r="W6" s="717">
        <f t="shared" si="8"/>
        <v>351</v>
      </c>
      <c r="X6" s="708">
        <f>V6+W6</f>
        <v>7371</v>
      </c>
      <c r="Y6" s="519">
        <f t="shared" si="9"/>
        <v>40.950000000000003</v>
      </c>
    </row>
    <row r="7" spans="1:27" s="25" customFormat="1" ht="34.5" customHeight="1" x14ac:dyDescent="0.2">
      <c r="A7" s="1069"/>
      <c r="B7" s="758" t="s">
        <v>106</v>
      </c>
      <c r="C7" s="522"/>
      <c r="D7" s="39" t="s">
        <v>11</v>
      </c>
      <c r="E7" s="58">
        <v>9000</v>
      </c>
      <c r="F7" s="114" t="s">
        <v>11</v>
      </c>
      <c r="G7" s="111">
        <v>13950</v>
      </c>
      <c r="H7" s="59" t="s">
        <v>11</v>
      </c>
      <c r="I7" s="103">
        <v>9400</v>
      </c>
      <c r="J7" s="317">
        <f t="shared" si="5"/>
        <v>282</v>
      </c>
      <c r="K7" s="318"/>
      <c r="L7" s="51">
        <f t="shared" si="6"/>
        <v>9682</v>
      </c>
      <c r="M7" s="48">
        <f t="shared" si="0"/>
        <v>53.788888888888891</v>
      </c>
      <c r="N7" s="517">
        <v>53.8</v>
      </c>
      <c r="O7" s="870">
        <f t="shared" si="10"/>
        <v>9684</v>
      </c>
      <c r="P7" s="518">
        <f t="shared" si="2"/>
        <v>284</v>
      </c>
      <c r="Q7" s="641">
        <f t="shared" si="3"/>
        <v>2.9332782482958068E-2</v>
      </c>
      <c r="R7" s="742">
        <f t="shared" si="4"/>
        <v>484.20000000000005</v>
      </c>
      <c r="S7" s="697">
        <v>10168</v>
      </c>
      <c r="T7" s="519">
        <f t="shared" si="7"/>
        <v>56.488888888888887</v>
      </c>
      <c r="U7" s="520"/>
      <c r="V7" s="880">
        <v>14724</v>
      </c>
      <c r="W7" s="717">
        <f t="shared" si="8"/>
        <v>736.2</v>
      </c>
      <c r="X7" s="708">
        <v>15460</v>
      </c>
      <c r="Y7" s="519">
        <f t="shared" si="9"/>
        <v>85.888888888888886</v>
      </c>
    </row>
    <row r="8" spans="1:27" s="25" customFormat="1" ht="37.5" customHeight="1" x14ac:dyDescent="0.25">
      <c r="A8" s="1069"/>
      <c r="B8" s="759" t="s">
        <v>102</v>
      </c>
      <c r="C8" s="525"/>
      <c r="D8" s="424" t="s">
        <v>11</v>
      </c>
      <c r="E8" s="377">
        <v>10950</v>
      </c>
      <c r="F8" s="378" t="s">
        <v>11</v>
      </c>
      <c r="G8" s="379">
        <v>15500</v>
      </c>
      <c r="H8" s="380" t="s">
        <v>11</v>
      </c>
      <c r="I8" s="381">
        <v>11050</v>
      </c>
      <c r="J8" s="382">
        <f t="shared" si="5"/>
        <v>331.5</v>
      </c>
      <c r="K8" s="383"/>
      <c r="L8" s="384">
        <f t="shared" si="6"/>
        <v>11381.5</v>
      </c>
      <c r="M8" s="385">
        <f t="shared" si="0"/>
        <v>63.230555555555554</v>
      </c>
      <c r="N8" s="517">
        <f t="shared" si="1"/>
        <v>63</v>
      </c>
      <c r="O8" s="869">
        <f t="shared" si="10"/>
        <v>11340</v>
      </c>
      <c r="P8" s="518">
        <f t="shared" si="2"/>
        <v>290</v>
      </c>
      <c r="Q8" s="641">
        <f t="shared" si="3"/>
        <v>2.5479945525633704E-2</v>
      </c>
      <c r="R8" s="742">
        <f t="shared" si="4"/>
        <v>567</v>
      </c>
      <c r="S8" s="697">
        <f t="shared" ref="S8:S25" si="11">O8+R8</f>
        <v>11907</v>
      </c>
      <c r="T8" s="519">
        <f t="shared" si="7"/>
        <v>66.150000000000006</v>
      </c>
      <c r="U8" s="520"/>
      <c r="V8" s="880">
        <v>16020</v>
      </c>
      <c r="W8" s="717">
        <f t="shared" si="8"/>
        <v>801</v>
      </c>
      <c r="X8" s="708">
        <f>V8+W8</f>
        <v>16821</v>
      </c>
      <c r="Y8" s="519">
        <f t="shared" si="9"/>
        <v>93.45</v>
      </c>
    </row>
    <row r="9" spans="1:27" s="25" customFormat="1" ht="41.25" customHeight="1" thickBot="1" x14ac:dyDescent="0.3">
      <c r="A9" s="1068"/>
      <c r="B9" s="760" t="s">
        <v>104</v>
      </c>
      <c r="C9" s="526"/>
      <c r="D9" s="248" t="s">
        <v>11</v>
      </c>
      <c r="E9" s="323">
        <v>7800</v>
      </c>
      <c r="F9" s="324" t="s">
        <v>11</v>
      </c>
      <c r="G9" s="325">
        <v>13950</v>
      </c>
      <c r="H9" s="326" t="s">
        <v>11</v>
      </c>
      <c r="I9" s="327">
        <v>8100</v>
      </c>
      <c r="J9" s="328">
        <f t="shared" si="5"/>
        <v>243</v>
      </c>
      <c r="K9" s="329"/>
      <c r="L9" s="193">
        <f t="shared" si="6"/>
        <v>8343</v>
      </c>
      <c r="M9" s="141">
        <f t="shared" si="0"/>
        <v>46.35</v>
      </c>
      <c r="N9" s="527">
        <f t="shared" si="1"/>
        <v>46</v>
      </c>
      <c r="O9" s="871">
        <f t="shared" si="10"/>
        <v>8280</v>
      </c>
      <c r="P9" s="528">
        <f t="shared" si="2"/>
        <v>180</v>
      </c>
      <c r="Q9" s="731">
        <f t="shared" si="3"/>
        <v>2.1574973031283712E-2</v>
      </c>
      <c r="R9" s="743">
        <f t="shared" si="4"/>
        <v>414</v>
      </c>
      <c r="S9" s="698">
        <f t="shared" si="11"/>
        <v>8694</v>
      </c>
      <c r="T9" s="529">
        <f t="shared" si="7"/>
        <v>48.3</v>
      </c>
      <c r="U9" s="530"/>
      <c r="V9" s="881">
        <v>14724</v>
      </c>
      <c r="W9" s="718">
        <f t="shared" si="8"/>
        <v>736.2</v>
      </c>
      <c r="X9" s="709">
        <v>15460</v>
      </c>
      <c r="Y9" s="529">
        <f t="shared" si="9"/>
        <v>85.888888888888886</v>
      </c>
    </row>
    <row r="10" spans="1:27" s="25" customFormat="1" ht="36" customHeight="1" x14ac:dyDescent="0.25">
      <c r="A10" s="1067" t="s">
        <v>180</v>
      </c>
      <c r="B10" s="761" t="s">
        <v>121</v>
      </c>
      <c r="C10" s="532"/>
      <c r="D10" s="195" t="s">
        <v>11</v>
      </c>
      <c r="E10" s="330">
        <v>6500</v>
      </c>
      <c r="F10" s="331" t="s">
        <v>11</v>
      </c>
      <c r="G10" s="332">
        <v>13950</v>
      </c>
      <c r="H10" s="333" t="s">
        <v>11</v>
      </c>
      <c r="I10" s="334">
        <v>6750</v>
      </c>
      <c r="J10" s="312">
        <f t="shared" si="5"/>
        <v>202.5</v>
      </c>
      <c r="K10" s="313"/>
      <c r="L10" s="104">
        <f>I10+J10</f>
        <v>6952.5</v>
      </c>
      <c r="M10" s="105">
        <f t="shared" si="0"/>
        <v>38.625</v>
      </c>
      <c r="N10" s="515">
        <v>38.5</v>
      </c>
      <c r="O10" s="868">
        <f t="shared" si="10"/>
        <v>6930</v>
      </c>
      <c r="P10" s="512">
        <f t="shared" si="2"/>
        <v>180</v>
      </c>
      <c r="Q10" s="730">
        <f t="shared" si="3"/>
        <v>2.5889967637540454E-2</v>
      </c>
      <c r="R10" s="741">
        <f t="shared" si="4"/>
        <v>346.5</v>
      </c>
      <c r="S10" s="696">
        <f t="shared" si="11"/>
        <v>7276.5</v>
      </c>
      <c r="T10" s="513">
        <f t="shared" si="7"/>
        <v>40.424999999999997</v>
      </c>
      <c r="U10" s="514"/>
      <c r="V10" s="879">
        <v>14724</v>
      </c>
      <c r="W10" s="716">
        <f t="shared" si="8"/>
        <v>736.2</v>
      </c>
      <c r="X10" s="707">
        <v>15460</v>
      </c>
      <c r="Y10" s="513">
        <f t="shared" si="9"/>
        <v>85.888888888888886</v>
      </c>
    </row>
    <row r="11" spans="1:27" s="25" customFormat="1" ht="51.75" customHeight="1" x14ac:dyDescent="0.25">
      <c r="A11" s="1069"/>
      <c r="B11" s="762" t="s">
        <v>169</v>
      </c>
      <c r="C11" s="472" t="s">
        <v>170</v>
      </c>
      <c r="D11" s="41" t="s">
        <v>11</v>
      </c>
      <c r="E11" s="335">
        <v>6500</v>
      </c>
      <c r="F11" s="336" t="s">
        <v>11</v>
      </c>
      <c r="G11" s="337">
        <v>6500</v>
      </c>
      <c r="H11" s="338" t="s">
        <v>11</v>
      </c>
      <c r="I11" s="339">
        <v>6750</v>
      </c>
      <c r="J11" s="317">
        <f t="shared" si="5"/>
        <v>202.5</v>
      </c>
      <c r="K11" s="318"/>
      <c r="L11" s="51">
        <f t="shared" si="6"/>
        <v>6952.5</v>
      </c>
      <c r="M11" s="48">
        <f t="shared" si="0"/>
        <v>38.625</v>
      </c>
      <c r="N11" s="517">
        <v>38.5</v>
      </c>
      <c r="O11" s="872">
        <f t="shared" si="10"/>
        <v>6930</v>
      </c>
      <c r="P11" s="533">
        <f t="shared" si="2"/>
        <v>180</v>
      </c>
      <c r="Q11" s="732">
        <f t="shared" si="3"/>
        <v>2.5889967637540454E-2</v>
      </c>
      <c r="R11" s="744">
        <f t="shared" si="4"/>
        <v>346.5</v>
      </c>
      <c r="S11" s="699">
        <f t="shared" si="11"/>
        <v>7276.5</v>
      </c>
      <c r="T11" s="534">
        <f t="shared" si="7"/>
        <v>40.424999999999997</v>
      </c>
      <c r="U11" s="535"/>
      <c r="V11" s="882">
        <v>6930</v>
      </c>
      <c r="W11" s="719">
        <f t="shared" si="8"/>
        <v>346.5</v>
      </c>
      <c r="X11" s="710">
        <f>V11+W11</f>
        <v>7276.5</v>
      </c>
      <c r="Y11" s="534">
        <f t="shared" si="9"/>
        <v>40.424999999999997</v>
      </c>
    </row>
    <row r="12" spans="1:27" s="25" customFormat="1" ht="33.75" customHeight="1" x14ac:dyDescent="0.25">
      <c r="A12" s="1069"/>
      <c r="B12" s="763" t="s">
        <v>122</v>
      </c>
      <c r="C12" s="536"/>
      <c r="D12" s="37" t="s">
        <v>11</v>
      </c>
      <c r="E12" s="319">
        <v>6500</v>
      </c>
      <c r="F12" s="110" t="s">
        <v>11</v>
      </c>
      <c r="G12" s="320">
        <v>13950</v>
      </c>
      <c r="H12" s="321" t="s">
        <v>11</v>
      </c>
      <c r="I12" s="322">
        <v>6750</v>
      </c>
      <c r="J12" s="317">
        <f t="shared" si="5"/>
        <v>202.5</v>
      </c>
      <c r="K12" s="318"/>
      <c r="L12" s="51">
        <f t="shared" si="6"/>
        <v>6952.5</v>
      </c>
      <c r="M12" s="48">
        <f t="shared" si="0"/>
        <v>38.625</v>
      </c>
      <c r="N12" s="537">
        <v>38.5</v>
      </c>
      <c r="O12" s="870">
        <f t="shared" si="10"/>
        <v>6930</v>
      </c>
      <c r="P12" s="538">
        <f t="shared" si="2"/>
        <v>180</v>
      </c>
      <c r="Q12" s="733">
        <f t="shared" si="3"/>
        <v>2.5889967637540454E-2</v>
      </c>
      <c r="R12" s="745">
        <f t="shared" si="4"/>
        <v>346.5</v>
      </c>
      <c r="S12" s="700">
        <f t="shared" si="11"/>
        <v>7276.5</v>
      </c>
      <c r="T12" s="539">
        <f t="shared" si="7"/>
        <v>40.424999999999997</v>
      </c>
      <c r="U12" s="540"/>
      <c r="V12" s="883">
        <v>14724</v>
      </c>
      <c r="W12" s="720">
        <f t="shared" si="8"/>
        <v>736.2</v>
      </c>
      <c r="X12" s="711">
        <v>15460</v>
      </c>
      <c r="Y12" s="539">
        <f t="shared" si="9"/>
        <v>85.888888888888886</v>
      </c>
    </row>
    <row r="13" spans="1:27" s="25" customFormat="1" ht="34.5" customHeight="1" x14ac:dyDescent="0.25">
      <c r="A13" s="1069"/>
      <c r="B13" s="764" t="s">
        <v>123</v>
      </c>
      <c r="C13" s="541"/>
      <c r="D13" s="376" t="s">
        <v>11</v>
      </c>
      <c r="E13" s="377">
        <v>6500</v>
      </c>
      <c r="F13" s="378" t="s">
        <v>11</v>
      </c>
      <c r="G13" s="379">
        <v>13950</v>
      </c>
      <c r="H13" s="380" t="s">
        <v>11</v>
      </c>
      <c r="I13" s="381">
        <v>6750</v>
      </c>
      <c r="J13" s="382">
        <f>I13*$J$2</f>
        <v>202.5</v>
      </c>
      <c r="K13" s="383"/>
      <c r="L13" s="384">
        <f>I13+J13</f>
        <v>6952.5</v>
      </c>
      <c r="M13" s="385">
        <f>+L13/180</f>
        <v>38.625</v>
      </c>
      <c r="N13" s="517">
        <v>38.5</v>
      </c>
      <c r="O13" s="869">
        <f t="shared" si="10"/>
        <v>6930</v>
      </c>
      <c r="P13" s="518">
        <f t="shared" si="2"/>
        <v>180</v>
      </c>
      <c r="Q13" s="641">
        <f t="shared" si="3"/>
        <v>2.5889967637540454E-2</v>
      </c>
      <c r="R13" s="742">
        <f t="shared" si="4"/>
        <v>346.5</v>
      </c>
      <c r="S13" s="697">
        <f t="shared" si="11"/>
        <v>7276.5</v>
      </c>
      <c r="T13" s="519">
        <f t="shared" si="7"/>
        <v>40.424999999999997</v>
      </c>
      <c r="U13" s="520"/>
      <c r="V13" s="880">
        <v>14724</v>
      </c>
      <c r="W13" s="717">
        <f t="shared" si="8"/>
        <v>736.2</v>
      </c>
      <c r="X13" s="708">
        <v>15460</v>
      </c>
      <c r="Y13" s="519">
        <f t="shared" si="9"/>
        <v>85.888888888888886</v>
      </c>
    </row>
    <row r="14" spans="1:27" s="25" customFormat="1" ht="34.5" customHeight="1" x14ac:dyDescent="0.25">
      <c r="A14" s="1069"/>
      <c r="B14" s="765" t="s">
        <v>124</v>
      </c>
      <c r="C14" s="542"/>
      <c r="D14" s="245" t="s">
        <v>11</v>
      </c>
      <c r="E14" s="344">
        <v>7800</v>
      </c>
      <c r="F14" s="345" t="s">
        <v>11</v>
      </c>
      <c r="G14" s="346">
        <v>13950</v>
      </c>
      <c r="H14" s="347" t="s">
        <v>11</v>
      </c>
      <c r="I14" s="348">
        <v>7900</v>
      </c>
      <c r="J14" s="317">
        <f>I14*$J$2</f>
        <v>237</v>
      </c>
      <c r="K14" s="318"/>
      <c r="L14" s="51">
        <f>I14+J14</f>
        <v>8137</v>
      </c>
      <c r="M14" s="48">
        <f>+L14/180</f>
        <v>45.205555555555556</v>
      </c>
      <c r="N14" s="543">
        <f>MROUND(M14,1)</f>
        <v>45</v>
      </c>
      <c r="O14" s="870">
        <f t="shared" si="10"/>
        <v>8100</v>
      </c>
      <c r="P14" s="524">
        <f t="shared" si="2"/>
        <v>200</v>
      </c>
      <c r="Q14" s="637">
        <f t="shared" si="3"/>
        <v>2.4579083200196632E-2</v>
      </c>
      <c r="R14" s="745">
        <f t="shared" si="4"/>
        <v>405</v>
      </c>
      <c r="S14" s="700">
        <f t="shared" si="11"/>
        <v>8505</v>
      </c>
      <c r="T14" s="539">
        <f t="shared" si="7"/>
        <v>47.25</v>
      </c>
      <c r="U14" s="540"/>
      <c r="V14" s="883">
        <v>14724</v>
      </c>
      <c r="W14" s="720">
        <f t="shared" si="8"/>
        <v>736.2</v>
      </c>
      <c r="X14" s="711">
        <v>15460</v>
      </c>
      <c r="Y14" s="539">
        <f t="shared" si="9"/>
        <v>85.888888888888886</v>
      </c>
    </row>
    <row r="15" spans="1:27" s="25" customFormat="1" ht="45" customHeight="1" thickBot="1" x14ac:dyDescent="0.25">
      <c r="A15" s="1068"/>
      <c r="B15" s="766" t="s">
        <v>125</v>
      </c>
      <c r="C15" s="544"/>
      <c r="D15" s="112" t="s">
        <v>11</v>
      </c>
      <c r="E15" s="349">
        <v>7800</v>
      </c>
      <c r="F15" s="501" t="s">
        <v>11</v>
      </c>
      <c r="G15" s="350">
        <v>13950</v>
      </c>
      <c r="H15" s="351" t="s">
        <v>11</v>
      </c>
      <c r="I15" s="352">
        <v>7900</v>
      </c>
      <c r="J15" s="328">
        <f>I15*$J$2</f>
        <v>237</v>
      </c>
      <c r="K15" s="329"/>
      <c r="L15" s="193">
        <f>I15+J15</f>
        <v>8137</v>
      </c>
      <c r="M15" s="141">
        <f>+L15/180</f>
        <v>45.205555555555556</v>
      </c>
      <c r="N15" s="531">
        <f>MROUND(M15,1)</f>
        <v>45</v>
      </c>
      <c r="O15" s="873">
        <f t="shared" si="10"/>
        <v>8100</v>
      </c>
      <c r="P15" s="528">
        <f t="shared" si="2"/>
        <v>200</v>
      </c>
      <c r="Q15" s="731">
        <f t="shared" si="3"/>
        <v>2.4579083200196632E-2</v>
      </c>
      <c r="R15" s="743">
        <f t="shared" si="4"/>
        <v>405</v>
      </c>
      <c r="S15" s="698">
        <f t="shared" si="11"/>
        <v>8505</v>
      </c>
      <c r="T15" s="529">
        <f t="shared" si="7"/>
        <v>47.25</v>
      </c>
      <c r="U15" s="530"/>
      <c r="V15" s="881">
        <v>14724</v>
      </c>
      <c r="W15" s="718">
        <f t="shared" si="8"/>
        <v>736.2</v>
      </c>
      <c r="X15" s="709">
        <v>15460</v>
      </c>
      <c r="Y15" s="529">
        <f t="shared" si="9"/>
        <v>85.888888888888886</v>
      </c>
      <c r="Z15" s="71"/>
      <c r="AA15" s="545"/>
    </row>
    <row r="16" spans="1:27" s="25" customFormat="1" ht="45.75" customHeight="1" x14ac:dyDescent="0.2">
      <c r="A16" s="1047" t="s">
        <v>187</v>
      </c>
      <c r="B16" s="761" t="s">
        <v>110</v>
      </c>
      <c r="C16" s="546"/>
      <c r="D16" s="34" t="s">
        <v>11</v>
      </c>
      <c r="E16" s="199">
        <v>7800</v>
      </c>
      <c r="F16" s="209" t="s">
        <v>11</v>
      </c>
      <c r="G16" s="200">
        <v>14300</v>
      </c>
      <c r="H16" s="198" t="s">
        <v>11</v>
      </c>
      <c r="I16" s="201">
        <v>7900</v>
      </c>
      <c r="J16" s="312">
        <f t="shared" si="5"/>
        <v>237</v>
      </c>
      <c r="K16" s="313"/>
      <c r="L16" s="104">
        <f t="shared" si="6"/>
        <v>8137</v>
      </c>
      <c r="M16" s="105">
        <f t="shared" si="0"/>
        <v>45.205555555555556</v>
      </c>
      <c r="N16" s="515">
        <f t="shared" si="1"/>
        <v>45</v>
      </c>
      <c r="O16" s="868">
        <f t="shared" si="10"/>
        <v>8100</v>
      </c>
      <c r="P16" s="512">
        <f t="shared" si="2"/>
        <v>200</v>
      </c>
      <c r="Q16" s="730">
        <f t="shared" si="3"/>
        <v>2.4579083200196632E-2</v>
      </c>
      <c r="R16" s="741">
        <f t="shared" si="4"/>
        <v>405</v>
      </c>
      <c r="S16" s="696">
        <f t="shared" si="11"/>
        <v>8505</v>
      </c>
      <c r="T16" s="513">
        <f t="shared" si="7"/>
        <v>47.25</v>
      </c>
      <c r="U16" s="514"/>
      <c r="V16" s="879">
        <v>15300</v>
      </c>
      <c r="W16" s="716">
        <f t="shared" si="8"/>
        <v>765</v>
      </c>
      <c r="X16" s="707">
        <f t="shared" ref="X16:X25" si="12">V16+W16</f>
        <v>16065</v>
      </c>
      <c r="Y16" s="513">
        <f t="shared" si="9"/>
        <v>89.25</v>
      </c>
      <c r="Z16" s="71"/>
      <c r="AA16" s="545"/>
    </row>
    <row r="17" spans="1:27" s="25" customFormat="1" ht="34.5" customHeight="1" x14ac:dyDescent="0.25">
      <c r="A17" s="1048"/>
      <c r="B17" s="767" t="s">
        <v>111</v>
      </c>
      <c r="C17" s="521"/>
      <c r="D17" s="37" t="s">
        <v>11</v>
      </c>
      <c r="E17" s="319">
        <v>7800</v>
      </c>
      <c r="F17" s="110" t="s">
        <v>11</v>
      </c>
      <c r="G17" s="320">
        <v>14300</v>
      </c>
      <c r="H17" s="321" t="s">
        <v>11</v>
      </c>
      <c r="I17" s="322">
        <v>7900</v>
      </c>
      <c r="J17" s="317">
        <f t="shared" si="5"/>
        <v>237</v>
      </c>
      <c r="K17" s="318"/>
      <c r="L17" s="51">
        <f t="shared" si="6"/>
        <v>8137</v>
      </c>
      <c r="M17" s="48">
        <f t="shared" si="0"/>
        <v>45.205555555555556</v>
      </c>
      <c r="N17" s="517">
        <f t="shared" si="1"/>
        <v>45</v>
      </c>
      <c r="O17" s="869">
        <f t="shared" si="10"/>
        <v>8100</v>
      </c>
      <c r="P17" s="518">
        <f t="shared" si="2"/>
        <v>200</v>
      </c>
      <c r="Q17" s="641">
        <f t="shared" si="3"/>
        <v>2.4579083200196632E-2</v>
      </c>
      <c r="R17" s="742">
        <f t="shared" si="4"/>
        <v>405</v>
      </c>
      <c r="S17" s="697">
        <f t="shared" si="11"/>
        <v>8505</v>
      </c>
      <c r="T17" s="519">
        <f t="shared" si="7"/>
        <v>47.25</v>
      </c>
      <c r="U17" s="520"/>
      <c r="V17" s="880">
        <v>15300</v>
      </c>
      <c r="W17" s="717">
        <f t="shared" si="8"/>
        <v>765</v>
      </c>
      <c r="X17" s="708">
        <f t="shared" si="12"/>
        <v>16065</v>
      </c>
      <c r="Y17" s="519">
        <f t="shared" si="9"/>
        <v>89.25</v>
      </c>
      <c r="Z17" s="71"/>
      <c r="AA17" s="545"/>
    </row>
    <row r="18" spans="1:27" s="25" customFormat="1" ht="30.75" customHeight="1" x14ac:dyDescent="0.25">
      <c r="A18" s="1048"/>
      <c r="B18" s="767" t="s">
        <v>112</v>
      </c>
      <c r="C18" s="521"/>
      <c r="D18" s="37" t="s">
        <v>11</v>
      </c>
      <c r="E18" s="319">
        <v>7800</v>
      </c>
      <c r="F18" s="110" t="s">
        <v>11</v>
      </c>
      <c r="G18" s="320">
        <v>14300</v>
      </c>
      <c r="H18" s="321" t="s">
        <v>11</v>
      </c>
      <c r="I18" s="322">
        <v>7900</v>
      </c>
      <c r="J18" s="317">
        <f t="shared" si="5"/>
        <v>237</v>
      </c>
      <c r="K18" s="318"/>
      <c r="L18" s="51">
        <f t="shared" si="6"/>
        <v>8137</v>
      </c>
      <c r="M18" s="48">
        <f t="shared" si="0"/>
        <v>45.205555555555556</v>
      </c>
      <c r="N18" s="517">
        <f t="shared" si="1"/>
        <v>45</v>
      </c>
      <c r="O18" s="870">
        <f t="shared" si="10"/>
        <v>8100</v>
      </c>
      <c r="P18" s="518">
        <f t="shared" si="2"/>
        <v>200</v>
      </c>
      <c r="Q18" s="641">
        <f t="shared" si="3"/>
        <v>2.4579083200196632E-2</v>
      </c>
      <c r="R18" s="745">
        <f t="shared" si="4"/>
        <v>405</v>
      </c>
      <c r="S18" s="700">
        <f t="shared" si="11"/>
        <v>8505</v>
      </c>
      <c r="T18" s="539">
        <f t="shared" si="7"/>
        <v>47.25</v>
      </c>
      <c r="U18" s="540"/>
      <c r="V18" s="883">
        <v>15300</v>
      </c>
      <c r="W18" s="720">
        <f t="shared" si="8"/>
        <v>765</v>
      </c>
      <c r="X18" s="711">
        <f t="shared" si="12"/>
        <v>16065</v>
      </c>
      <c r="Y18" s="539">
        <f t="shared" si="9"/>
        <v>89.25</v>
      </c>
      <c r="Z18" s="71"/>
      <c r="AA18" s="545"/>
    </row>
    <row r="19" spans="1:27" s="25" customFormat="1" ht="33.75" customHeight="1" x14ac:dyDescent="0.25">
      <c r="A19" s="1048"/>
      <c r="B19" s="758" t="s">
        <v>114</v>
      </c>
      <c r="C19" s="521"/>
      <c r="D19" s="37" t="s">
        <v>11</v>
      </c>
      <c r="E19" s="319">
        <v>7800</v>
      </c>
      <c r="F19" s="110" t="s">
        <v>11</v>
      </c>
      <c r="G19" s="320">
        <v>14300</v>
      </c>
      <c r="H19" s="321" t="s">
        <v>11</v>
      </c>
      <c r="I19" s="322">
        <v>7900</v>
      </c>
      <c r="J19" s="317">
        <f t="shared" si="5"/>
        <v>237</v>
      </c>
      <c r="K19" s="318"/>
      <c r="L19" s="51">
        <f t="shared" si="6"/>
        <v>8137</v>
      </c>
      <c r="M19" s="48">
        <f t="shared" si="0"/>
        <v>45.205555555555556</v>
      </c>
      <c r="N19" s="523">
        <f t="shared" si="1"/>
        <v>45</v>
      </c>
      <c r="O19" s="869">
        <f t="shared" si="10"/>
        <v>8100</v>
      </c>
      <c r="P19" s="524">
        <f t="shared" si="2"/>
        <v>200</v>
      </c>
      <c r="Q19" s="637">
        <f t="shared" si="3"/>
        <v>2.4579083200196632E-2</v>
      </c>
      <c r="R19" s="742">
        <f t="shared" si="4"/>
        <v>405</v>
      </c>
      <c r="S19" s="697">
        <f t="shared" si="11"/>
        <v>8505</v>
      </c>
      <c r="T19" s="519">
        <f t="shared" si="7"/>
        <v>47.25</v>
      </c>
      <c r="U19" s="520"/>
      <c r="V19" s="880">
        <v>15300</v>
      </c>
      <c r="W19" s="717">
        <f t="shared" si="8"/>
        <v>765</v>
      </c>
      <c r="X19" s="708">
        <f t="shared" si="12"/>
        <v>16065</v>
      </c>
      <c r="Y19" s="519">
        <f t="shared" si="9"/>
        <v>89.25</v>
      </c>
      <c r="Z19" s="71"/>
      <c r="AA19" s="545"/>
    </row>
    <row r="20" spans="1:27" s="25" customFormat="1" ht="33.75" customHeight="1" x14ac:dyDescent="0.2">
      <c r="A20" s="1048"/>
      <c r="B20" s="768" t="s">
        <v>113</v>
      </c>
      <c r="C20" s="522"/>
      <c r="D20" s="39" t="s">
        <v>11</v>
      </c>
      <c r="E20" s="58">
        <v>7800</v>
      </c>
      <c r="F20" s="114" t="s">
        <v>11</v>
      </c>
      <c r="G20" s="111">
        <v>14300</v>
      </c>
      <c r="H20" s="59" t="s">
        <v>11</v>
      </c>
      <c r="I20" s="103">
        <v>7900</v>
      </c>
      <c r="J20" s="317">
        <f t="shared" si="5"/>
        <v>237</v>
      </c>
      <c r="K20" s="318"/>
      <c r="L20" s="51">
        <f t="shared" si="6"/>
        <v>8137</v>
      </c>
      <c r="M20" s="48">
        <f t="shared" si="0"/>
        <v>45.205555555555556</v>
      </c>
      <c r="N20" s="517">
        <f t="shared" si="1"/>
        <v>45</v>
      </c>
      <c r="O20" s="870">
        <f t="shared" si="10"/>
        <v>8100</v>
      </c>
      <c r="P20" s="518">
        <f t="shared" si="2"/>
        <v>200</v>
      </c>
      <c r="Q20" s="641">
        <f t="shared" si="3"/>
        <v>2.4579083200196632E-2</v>
      </c>
      <c r="R20" s="745">
        <f t="shared" si="4"/>
        <v>405</v>
      </c>
      <c r="S20" s="700">
        <f t="shared" si="11"/>
        <v>8505</v>
      </c>
      <c r="T20" s="539">
        <f t="shared" si="7"/>
        <v>47.25</v>
      </c>
      <c r="U20" s="540"/>
      <c r="V20" s="883">
        <v>15300</v>
      </c>
      <c r="W20" s="720">
        <f t="shared" si="8"/>
        <v>765</v>
      </c>
      <c r="X20" s="711">
        <f t="shared" si="12"/>
        <v>16065</v>
      </c>
      <c r="Y20" s="539">
        <f t="shared" si="9"/>
        <v>89.25</v>
      </c>
      <c r="Z20" s="71"/>
      <c r="AA20" s="545"/>
    </row>
    <row r="21" spans="1:27" s="25" customFormat="1" ht="33.75" customHeight="1" x14ac:dyDescent="0.2">
      <c r="A21" s="1048"/>
      <c r="B21" s="769" t="s">
        <v>108</v>
      </c>
      <c r="C21" s="522"/>
      <c r="D21" s="39" t="s">
        <v>11</v>
      </c>
      <c r="E21" s="58">
        <v>7880</v>
      </c>
      <c r="F21" s="114" t="s">
        <v>11</v>
      </c>
      <c r="G21" s="111">
        <v>14300</v>
      </c>
      <c r="H21" s="59" t="s">
        <v>11</v>
      </c>
      <c r="I21" s="103">
        <v>7900</v>
      </c>
      <c r="J21" s="317">
        <f t="shared" si="5"/>
        <v>237</v>
      </c>
      <c r="K21" s="318"/>
      <c r="L21" s="51">
        <f t="shared" si="6"/>
        <v>8137</v>
      </c>
      <c r="M21" s="48">
        <f t="shared" si="0"/>
        <v>45.205555555555556</v>
      </c>
      <c r="N21" s="523">
        <f t="shared" si="1"/>
        <v>45</v>
      </c>
      <c r="O21" s="869">
        <f t="shared" si="10"/>
        <v>8100</v>
      </c>
      <c r="P21" s="524">
        <f t="shared" si="2"/>
        <v>200</v>
      </c>
      <c r="Q21" s="637">
        <f t="shared" si="3"/>
        <v>2.4579083200196632E-2</v>
      </c>
      <c r="R21" s="742">
        <f t="shared" si="4"/>
        <v>405</v>
      </c>
      <c r="S21" s="697">
        <f t="shared" si="11"/>
        <v>8505</v>
      </c>
      <c r="T21" s="519">
        <f t="shared" si="7"/>
        <v>47.25</v>
      </c>
      <c r="U21" s="520"/>
      <c r="V21" s="880">
        <v>15300</v>
      </c>
      <c r="W21" s="717">
        <f t="shared" si="8"/>
        <v>765</v>
      </c>
      <c r="X21" s="708">
        <f t="shared" si="12"/>
        <v>16065</v>
      </c>
      <c r="Y21" s="519">
        <f t="shared" si="9"/>
        <v>89.25</v>
      </c>
      <c r="Z21" s="71"/>
      <c r="AA21" s="545"/>
    </row>
    <row r="22" spans="1:27" s="25" customFormat="1" ht="45.75" customHeight="1" x14ac:dyDescent="0.2">
      <c r="A22" s="1048"/>
      <c r="B22" s="770" t="s">
        <v>109</v>
      </c>
      <c r="C22" s="522"/>
      <c r="D22" s="39" t="s">
        <v>11</v>
      </c>
      <c r="E22" s="58">
        <v>7880</v>
      </c>
      <c r="F22" s="114" t="s">
        <v>11</v>
      </c>
      <c r="G22" s="111">
        <v>14300</v>
      </c>
      <c r="H22" s="59" t="s">
        <v>11</v>
      </c>
      <c r="I22" s="103">
        <v>7900</v>
      </c>
      <c r="J22" s="317">
        <f t="shared" si="5"/>
        <v>237</v>
      </c>
      <c r="K22" s="318"/>
      <c r="L22" s="51">
        <f t="shared" si="6"/>
        <v>8137</v>
      </c>
      <c r="M22" s="48">
        <f t="shared" si="0"/>
        <v>45.205555555555556</v>
      </c>
      <c r="N22" s="517">
        <f t="shared" si="1"/>
        <v>45</v>
      </c>
      <c r="O22" s="870">
        <f t="shared" si="10"/>
        <v>8100</v>
      </c>
      <c r="P22" s="518">
        <f t="shared" si="2"/>
        <v>200</v>
      </c>
      <c r="Q22" s="641">
        <f t="shared" si="3"/>
        <v>2.4579083200196632E-2</v>
      </c>
      <c r="R22" s="745">
        <f t="shared" si="4"/>
        <v>405</v>
      </c>
      <c r="S22" s="700">
        <f t="shared" si="11"/>
        <v>8505</v>
      </c>
      <c r="T22" s="539">
        <f t="shared" si="7"/>
        <v>47.25</v>
      </c>
      <c r="U22" s="540"/>
      <c r="V22" s="883">
        <v>15300</v>
      </c>
      <c r="W22" s="720">
        <f t="shared" si="8"/>
        <v>765</v>
      </c>
      <c r="X22" s="711">
        <f t="shared" si="12"/>
        <v>16065</v>
      </c>
      <c r="Y22" s="539">
        <f t="shared" si="9"/>
        <v>89.25</v>
      </c>
      <c r="Z22" s="71"/>
      <c r="AA22" s="545"/>
    </row>
    <row r="23" spans="1:27" s="25" customFormat="1" ht="39.75" customHeight="1" x14ac:dyDescent="0.2">
      <c r="A23" s="1048"/>
      <c r="B23" s="771" t="s">
        <v>115</v>
      </c>
      <c r="C23" s="548"/>
      <c r="D23" s="388" t="s">
        <v>11</v>
      </c>
      <c r="E23" s="389">
        <v>7800</v>
      </c>
      <c r="F23" s="373" t="s">
        <v>11</v>
      </c>
      <c r="G23" s="390">
        <v>14300</v>
      </c>
      <c r="H23" s="391" t="s">
        <v>11</v>
      </c>
      <c r="I23" s="392">
        <v>7900</v>
      </c>
      <c r="J23" s="317">
        <f t="shared" si="5"/>
        <v>237</v>
      </c>
      <c r="K23" s="318"/>
      <c r="L23" s="51">
        <f t="shared" si="6"/>
        <v>8137</v>
      </c>
      <c r="M23" s="48">
        <f t="shared" si="0"/>
        <v>45.205555555555556</v>
      </c>
      <c r="N23" s="523">
        <f t="shared" si="1"/>
        <v>45</v>
      </c>
      <c r="O23" s="869">
        <f t="shared" si="10"/>
        <v>8100</v>
      </c>
      <c r="P23" s="524">
        <f t="shared" si="2"/>
        <v>200</v>
      </c>
      <c r="Q23" s="637">
        <f t="shared" si="3"/>
        <v>2.4579083200196632E-2</v>
      </c>
      <c r="R23" s="742">
        <f t="shared" si="4"/>
        <v>405</v>
      </c>
      <c r="S23" s="697">
        <f t="shared" si="11"/>
        <v>8505</v>
      </c>
      <c r="T23" s="519">
        <f t="shared" si="7"/>
        <v>47.25</v>
      </c>
      <c r="U23" s="520"/>
      <c r="V23" s="880">
        <v>15300</v>
      </c>
      <c r="W23" s="717">
        <f t="shared" si="8"/>
        <v>765</v>
      </c>
      <c r="X23" s="708">
        <f t="shared" si="12"/>
        <v>16065</v>
      </c>
      <c r="Y23" s="519">
        <f t="shared" si="9"/>
        <v>89.25</v>
      </c>
      <c r="Z23" s="71"/>
      <c r="AA23" s="545"/>
    </row>
    <row r="24" spans="1:27" s="25" customFormat="1" ht="44.25" customHeight="1" x14ac:dyDescent="0.2">
      <c r="A24" s="1048"/>
      <c r="B24" s="771" t="s">
        <v>138</v>
      </c>
      <c r="C24" s="548"/>
      <c r="D24" s="388"/>
      <c r="E24" s="389"/>
      <c r="F24" s="373"/>
      <c r="G24" s="390"/>
      <c r="H24" s="391"/>
      <c r="I24" s="392"/>
      <c r="J24" s="317"/>
      <c r="K24" s="318"/>
      <c r="L24" s="51"/>
      <c r="M24" s="48"/>
      <c r="N24" s="517">
        <v>45</v>
      </c>
      <c r="O24" s="870">
        <v>8100</v>
      </c>
      <c r="P24" s="549">
        <f t="shared" si="2"/>
        <v>8100</v>
      </c>
      <c r="Q24" s="641">
        <v>2.5000000000000001E-2</v>
      </c>
      <c r="R24" s="742">
        <f t="shared" si="4"/>
        <v>405</v>
      </c>
      <c r="S24" s="697">
        <f t="shared" si="11"/>
        <v>8505</v>
      </c>
      <c r="T24" s="519">
        <f t="shared" si="7"/>
        <v>47.25</v>
      </c>
      <c r="U24" s="520"/>
      <c r="V24" s="882">
        <v>15300</v>
      </c>
      <c r="W24" s="719">
        <f t="shared" si="8"/>
        <v>765</v>
      </c>
      <c r="X24" s="710">
        <f t="shared" si="12"/>
        <v>16065</v>
      </c>
      <c r="Y24" s="534">
        <f t="shared" si="9"/>
        <v>89.25</v>
      </c>
      <c r="Z24" s="71"/>
      <c r="AA24" s="545"/>
    </row>
    <row r="25" spans="1:27" s="25" customFormat="1" ht="44.25" customHeight="1" x14ac:dyDescent="0.2">
      <c r="A25" s="1048"/>
      <c r="B25" s="811" t="s">
        <v>116</v>
      </c>
      <c r="C25" s="812"/>
      <c r="D25" s="783"/>
      <c r="E25" s="784"/>
      <c r="F25" s="785"/>
      <c r="G25" s="786"/>
      <c r="H25" s="787"/>
      <c r="I25" s="813"/>
      <c r="J25" s="471"/>
      <c r="K25" s="814"/>
      <c r="L25" s="815"/>
      <c r="M25" s="816"/>
      <c r="N25" s="517">
        <v>45</v>
      </c>
      <c r="O25" s="872">
        <v>8100</v>
      </c>
      <c r="P25" s="518">
        <v>200</v>
      </c>
      <c r="Q25" s="641">
        <v>2.4579083200196632E-2</v>
      </c>
      <c r="R25" s="742">
        <f t="shared" si="4"/>
        <v>405</v>
      </c>
      <c r="S25" s="699">
        <f t="shared" si="11"/>
        <v>8505</v>
      </c>
      <c r="T25" s="519">
        <f t="shared" si="7"/>
        <v>47.25</v>
      </c>
      <c r="U25" s="520"/>
      <c r="V25" s="882">
        <v>15300</v>
      </c>
      <c r="W25" s="719">
        <f>V25*$W$2</f>
        <v>765</v>
      </c>
      <c r="X25" s="710">
        <f t="shared" si="12"/>
        <v>16065</v>
      </c>
      <c r="Y25" s="534">
        <f t="shared" si="9"/>
        <v>89.25</v>
      </c>
      <c r="Z25" s="71"/>
      <c r="AA25" s="545"/>
    </row>
    <row r="26" spans="1:27" s="25" customFormat="1" ht="44.25" customHeight="1" x14ac:dyDescent="0.2">
      <c r="A26" s="1048"/>
      <c r="B26" s="796" t="s">
        <v>126</v>
      </c>
      <c r="C26" s="797" t="s">
        <v>171</v>
      </c>
      <c r="D26" s="798"/>
      <c r="E26" s="799"/>
      <c r="F26" s="800"/>
      <c r="G26" s="801"/>
      <c r="H26" s="802"/>
      <c r="I26" s="803"/>
      <c r="J26" s="804"/>
      <c r="K26" s="805"/>
      <c r="L26" s="384"/>
      <c r="M26" s="385"/>
      <c r="N26" s="806"/>
      <c r="O26" s="874">
        <v>9250</v>
      </c>
      <c r="P26" s="807"/>
      <c r="Q26" s="808"/>
      <c r="R26" s="750">
        <f t="shared" si="4"/>
        <v>462.5</v>
      </c>
      <c r="S26" s="703">
        <v>9250</v>
      </c>
      <c r="T26" s="809"/>
      <c r="U26" s="810"/>
      <c r="V26" s="884"/>
      <c r="W26" s="725">
        <f>V26*$W$2</f>
        <v>0</v>
      </c>
      <c r="X26" s="782">
        <v>15250</v>
      </c>
      <c r="Y26" s="556">
        <f t="shared" si="9"/>
        <v>84.722222222222229</v>
      </c>
      <c r="Z26" s="71" t="s">
        <v>186</v>
      </c>
      <c r="AA26" s="545"/>
    </row>
    <row r="27" spans="1:27" s="25" customFormat="1" ht="44.25" customHeight="1" x14ac:dyDescent="0.2">
      <c r="A27" s="1048"/>
      <c r="B27" s="796" t="s">
        <v>127</v>
      </c>
      <c r="C27" s="819" t="s">
        <v>128</v>
      </c>
      <c r="D27" s="798"/>
      <c r="E27" s="799"/>
      <c r="F27" s="800"/>
      <c r="G27" s="801"/>
      <c r="H27" s="802"/>
      <c r="I27" s="803"/>
      <c r="J27" s="804"/>
      <c r="K27" s="805"/>
      <c r="L27" s="384"/>
      <c r="M27" s="385"/>
      <c r="N27" s="806"/>
      <c r="O27" s="872">
        <v>9250</v>
      </c>
      <c r="P27" s="807"/>
      <c r="Q27" s="808"/>
      <c r="R27" s="744">
        <f t="shared" si="4"/>
        <v>462.5</v>
      </c>
      <c r="S27" s="699">
        <v>9250</v>
      </c>
      <c r="T27" s="534"/>
      <c r="U27" s="535"/>
      <c r="V27" s="882"/>
      <c r="W27" s="719">
        <f>V27*$W$2</f>
        <v>0</v>
      </c>
      <c r="X27" s="710">
        <v>15250</v>
      </c>
      <c r="Y27" s="534">
        <f t="shared" si="9"/>
        <v>84.722222222222229</v>
      </c>
      <c r="Z27" s="71"/>
      <c r="AA27" s="545"/>
    </row>
    <row r="28" spans="1:27" s="25" customFormat="1" ht="51" customHeight="1" thickBot="1" x14ac:dyDescent="0.25">
      <c r="A28" s="1049"/>
      <c r="B28" s="788" t="s">
        <v>117</v>
      </c>
      <c r="C28" s="791" t="s">
        <v>83</v>
      </c>
      <c r="D28" s="792" t="s">
        <v>11</v>
      </c>
      <c r="E28" s="412">
        <v>9250</v>
      </c>
      <c r="F28" s="413" t="s">
        <v>11</v>
      </c>
      <c r="G28" s="414">
        <v>14300</v>
      </c>
      <c r="H28" s="375" t="s">
        <v>11</v>
      </c>
      <c r="I28" s="414">
        <v>9250</v>
      </c>
      <c r="J28" s="328"/>
      <c r="K28" s="793"/>
      <c r="L28" s="794">
        <f>I28+J28</f>
        <v>9250</v>
      </c>
      <c r="M28" s="795"/>
      <c r="N28" s="527"/>
      <c r="O28" s="871">
        <v>9250</v>
      </c>
      <c r="P28" s="817"/>
      <c r="Q28" s="648"/>
      <c r="R28" s="747">
        <f>O28*$R$2</f>
        <v>462.5</v>
      </c>
      <c r="S28" s="706">
        <v>9250</v>
      </c>
      <c r="T28" s="565">
        <f>S28/180</f>
        <v>51.388888888888886</v>
      </c>
      <c r="U28" s="688"/>
      <c r="V28" s="885">
        <v>9250</v>
      </c>
      <c r="W28" s="723">
        <f>V28*$W$2</f>
        <v>462.5</v>
      </c>
      <c r="X28" s="818">
        <v>15250</v>
      </c>
      <c r="Y28" s="565">
        <f>X28/180</f>
        <v>84.722222222222229</v>
      </c>
      <c r="Z28" s="71"/>
      <c r="AA28" s="545"/>
    </row>
    <row r="29" spans="1:27" s="25" customFormat="1" ht="39" customHeight="1" thickBot="1" x14ac:dyDescent="0.3">
      <c r="A29" s="406" t="s">
        <v>37</v>
      </c>
      <c r="B29" s="788" t="s">
        <v>140</v>
      </c>
      <c r="C29" s="789"/>
      <c r="D29" s="248" t="s">
        <v>11</v>
      </c>
      <c r="E29" s="323">
        <v>7500</v>
      </c>
      <c r="F29" s="324" t="s">
        <v>11</v>
      </c>
      <c r="G29" s="325">
        <v>13950</v>
      </c>
      <c r="H29" s="326" t="s">
        <v>11</v>
      </c>
      <c r="I29" s="327">
        <v>7600</v>
      </c>
      <c r="J29" s="328">
        <f t="shared" si="5"/>
        <v>228</v>
      </c>
      <c r="K29" s="329"/>
      <c r="L29" s="193">
        <f t="shared" si="6"/>
        <v>7828</v>
      </c>
      <c r="M29" s="141">
        <f t="shared" si="0"/>
        <v>43.488888888888887</v>
      </c>
      <c r="N29" s="527">
        <f>MROUND(M29,1)</f>
        <v>43</v>
      </c>
      <c r="O29" s="871">
        <f t="shared" ref="O29:O35" si="13">+N29*180</f>
        <v>7740</v>
      </c>
      <c r="P29" s="559">
        <f t="shared" ref="P29:P35" si="14">+O29-I29</f>
        <v>140</v>
      </c>
      <c r="Q29" s="648">
        <f t="shared" ref="Q29:Q36" si="15">+P29/L29</f>
        <v>1.7884517118037811E-2</v>
      </c>
      <c r="R29" s="747">
        <f t="shared" si="4"/>
        <v>387</v>
      </c>
      <c r="S29" s="702">
        <f t="shared" ref="S29:S35" si="16">O29+R29</f>
        <v>8127</v>
      </c>
      <c r="T29" s="580">
        <f t="shared" si="7"/>
        <v>45.15</v>
      </c>
      <c r="U29" s="689"/>
      <c r="V29" s="886">
        <v>14724</v>
      </c>
      <c r="W29" s="726">
        <f>ROUNDDOWN(V29*$R$2,0)</f>
        <v>736</v>
      </c>
      <c r="X29" s="790">
        <f>V29+W29</f>
        <v>15460</v>
      </c>
      <c r="Y29" s="580">
        <f>X29/180</f>
        <v>85.888888888888886</v>
      </c>
      <c r="Z29" s="71"/>
      <c r="AA29" s="545"/>
    </row>
    <row r="30" spans="1:27" s="25" customFormat="1" ht="44.25" customHeight="1" x14ac:dyDescent="0.2">
      <c r="A30" s="1067" t="s">
        <v>98</v>
      </c>
      <c r="B30" s="756" t="s">
        <v>118</v>
      </c>
      <c r="C30" s="209" t="s">
        <v>42</v>
      </c>
      <c r="D30" s="198" t="s">
        <v>11</v>
      </c>
      <c r="E30" s="199">
        <v>8700</v>
      </c>
      <c r="F30" s="209" t="s">
        <v>11</v>
      </c>
      <c r="G30" s="200">
        <v>13950</v>
      </c>
      <c r="H30" s="198" t="s">
        <v>11</v>
      </c>
      <c r="I30" s="201">
        <v>8750</v>
      </c>
      <c r="J30" s="312">
        <f>I30*$J$2</f>
        <v>262.5</v>
      </c>
      <c r="K30" s="313"/>
      <c r="L30" s="104">
        <f>I30+J30</f>
        <v>9012.5</v>
      </c>
      <c r="M30" s="105">
        <f>+L30/180</f>
        <v>50.069444444444443</v>
      </c>
      <c r="N30" s="511">
        <f>MROUND(M30,1)</f>
        <v>50</v>
      </c>
      <c r="O30" s="875">
        <f t="shared" si="13"/>
        <v>9000</v>
      </c>
      <c r="P30" s="558">
        <f t="shared" si="14"/>
        <v>250</v>
      </c>
      <c r="Q30" s="736">
        <f t="shared" si="15"/>
        <v>2.7739251040221916E-2</v>
      </c>
      <c r="R30" s="741">
        <f t="shared" si="4"/>
        <v>450</v>
      </c>
      <c r="S30" s="696">
        <f t="shared" si="16"/>
        <v>9450</v>
      </c>
      <c r="T30" s="513">
        <f>S30/180</f>
        <v>52.5</v>
      </c>
      <c r="U30" s="514"/>
      <c r="V30" s="879">
        <v>14724</v>
      </c>
      <c r="W30" s="716">
        <f t="shared" ref="W30:W49" si="17">V30*$W$2</f>
        <v>736.2</v>
      </c>
      <c r="X30" s="707">
        <v>15460</v>
      </c>
      <c r="Y30" s="513">
        <f>X30/180</f>
        <v>85.888888888888886</v>
      </c>
      <c r="Z30" s="71"/>
      <c r="AA30" s="545"/>
    </row>
    <row r="31" spans="1:27" s="25" customFormat="1" ht="40.5" customHeight="1" thickBot="1" x14ac:dyDescent="0.25">
      <c r="A31" s="1068"/>
      <c r="B31" s="773" t="s">
        <v>119</v>
      </c>
      <c r="C31" s="433" t="s">
        <v>42</v>
      </c>
      <c r="D31" s="426" t="s">
        <v>11</v>
      </c>
      <c r="E31" s="340">
        <v>8700</v>
      </c>
      <c r="F31" s="202" t="s">
        <v>11</v>
      </c>
      <c r="G31" s="341">
        <v>13950</v>
      </c>
      <c r="H31" s="342" t="s">
        <v>11</v>
      </c>
      <c r="I31" s="343">
        <v>8750</v>
      </c>
      <c r="J31" s="328">
        <f t="shared" si="5"/>
        <v>262.5</v>
      </c>
      <c r="K31" s="329"/>
      <c r="L31" s="193">
        <f t="shared" si="6"/>
        <v>9012.5</v>
      </c>
      <c r="M31" s="141">
        <f t="shared" si="0"/>
        <v>50.069444444444443</v>
      </c>
      <c r="N31" s="527">
        <f t="shared" si="1"/>
        <v>50</v>
      </c>
      <c r="O31" s="871">
        <f t="shared" si="13"/>
        <v>9000</v>
      </c>
      <c r="P31" s="559">
        <f t="shared" si="14"/>
        <v>250</v>
      </c>
      <c r="Q31" s="648">
        <f t="shared" si="15"/>
        <v>2.7739251040221916E-2</v>
      </c>
      <c r="R31" s="743">
        <f t="shared" si="4"/>
        <v>450</v>
      </c>
      <c r="S31" s="698">
        <f t="shared" si="16"/>
        <v>9450</v>
      </c>
      <c r="T31" s="529">
        <f t="shared" si="7"/>
        <v>52.5</v>
      </c>
      <c r="U31" s="530"/>
      <c r="V31" s="881">
        <v>14724</v>
      </c>
      <c r="W31" s="718">
        <f t="shared" si="17"/>
        <v>736.2</v>
      </c>
      <c r="X31" s="709">
        <v>15460</v>
      </c>
      <c r="Y31" s="529">
        <f t="shared" si="9"/>
        <v>85.888888888888886</v>
      </c>
      <c r="Z31" s="71"/>
      <c r="AA31" s="545"/>
    </row>
    <row r="32" spans="1:27" s="25" customFormat="1" ht="35.25" customHeight="1" x14ac:dyDescent="0.25">
      <c r="A32" s="1070" t="s">
        <v>45</v>
      </c>
      <c r="B32" s="774" t="s">
        <v>149</v>
      </c>
      <c r="C32" s="560"/>
      <c r="D32" s="428" t="s">
        <v>11</v>
      </c>
      <c r="E32" s="319">
        <v>8500</v>
      </c>
      <c r="F32" s="110" t="s">
        <v>11</v>
      </c>
      <c r="G32" s="320">
        <v>14300</v>
      </c>
      <c r="H32" s="321" t="s">
        <v>11</v>
      </c>
      <c r="I32" s="322">
        <v>8800</v>
      </c>
      <c r="J32" s="317">
        <f t="shared" si="5"/>
        <v>264</v>
      </c>
      <c r="K32" s="318"/>
      <c r="L32" s="51">
        <f t="shared" si="6"/>
        <v>9064</v>
      </c>
      <c r="M32" s="48">
        <f t="shared" si="0"/>
        <v>50.355555555555554</v>
      </c>
      <c r="N32" s="517">
        <f t="shared" si="1"/>
        <v>50</v>
      </c>
      <c r="O32" s="869">
        <f t="shared" si="13"/>
        <v>9000</v>
      </c>
      <c r="P32" s="518">
        <f t="shared" si="14"/>
        <v>200</v>
      </c>
      <c r="Q32" s="641">
        <f t="shared" si="15"/>
        <v>2.2065313327449251E-2</v>
      </c>
      <c r="R32" s="746">
        <f t="shared" si="4"/>
        <v>450</v>
      </c>
      <c r="S32" s="704">
        <f t="shared" si="16"/>
        <v>9450</v>
      </c>
      <c r="T32" s="550">
        <f t="shared" si="7"/>
        <v>52.5</v>
      </c>
      <c r="U32" s="551"/>
      <c r="V32" s="887">
        <v>15300</v>
      </c>
      <c r="W32" s="721">
        <f t="shared" si="17"/>
        <v>765</v>
      </c>
      <c r="X32" s="712">
        <f>V32+W32</f>
        <v>16065</v>
      </c>
      <c r="Y32" s="550">
        <f t="shared" si="9"/>
        <v>89.25</v>
      </c>
      <c r="Z32" s="71"/>
      <c r="AA32" s="545"/>
    </row>
    <row r="33" spans="1:27" s="25" customFormat="1" ht="30" x14ac:dyDescent="0.25">
      <c r="A33" s="1071"/>
      <c r="B33" s="774" t="s">
        <v>100</v>
      </c>
      <c r="C33" s="560"/>
      <c r="D33" s="428" t="s">
        <v>11</v>
      </c>
      <c r="E33" s="319">
        <v>8500</v>
      </c>
      <c r="F33" s="110" t="s">
        <v>11</v>
      </c>
      <c r="G33" s="320">
        <v>14300</v>
      </c>
      <c r="H33" s="321" t="s">
        <v>11</v>
      </c>
      <c r="I33" s="322">
        <v>8800</v>
      </c>
      <c r="J33" s="317">
        <f t="shared" si="5"/>
        <v>264</v>
      </c>
      <c r="K33" s="318"/>
      <c r="L33" s="51">
        <f t="shared" si="6"/>
        <v>9064</v>
      </c>
      <c r="M33" s="48">
        <f t="shared" si="0"/>
        <v>50.355555555555554</v>
      </c>
      <c r="N33" s="517">
        <f t="shared" si="1"/>
        <v>50</v>
      </c>
      <c r="O33" s="870">
        <f t="shared" si="13"/>
        <v>9000</v>
      </c>
      <c r="P33" s="518">
        <f t="shared" si="14"/>
        <v>200</v>
      </c>
      <c r="Q33" s="641">
        <f t="shared" si="15"/>
        <v>2.2065313327449251E-2</v>
      </c>
      <c r="R33" s="742">
        <f t="shared" si="4"/>
        <v>450</v>
      </c>
      <c r="S33" s="697">
        <f t="shared" si="16"/>
        <v>9450</v>
      </c>
      <c r="T33" s="519">
        <f t="shared" si="7"/>
        <v>52.5</v>
      </c>
      <c r="U33" s="520"/>
      <c r="V33" s="880">
        <v>15300</v>
      </c>
      <c r="W33" s="717">
        <f t="shared" si="17"/>
        <v>765</v>
      </c>
      <c r="X33" s="708">
        <f>V33+W33</f>
        <v>16065</v>
      </c>
      <c r="Y33" s="519">
        <f t="shared" si="9"/>
        <v>89.25</v>
      </c>
      <c r="Z33" s="71"/>
      <c r="AA33" s="545"/>
    </row>
    <row r="34" spans="1:27" s="25" customFormat="1" ht="34.5" customHeight="1" x14ac:dyDescent="0.2">
      <c r="A34" s="1071"/>
      <c r="B34" s="774" t="s">
        <v>150</v>
      </c>
      <c r="C34" s="457" t="s">
        <v>42</v>
      </c>
      <c r="D34" s="428" t="s">
        <v>11</v>
      </c>
      <c r="E34" s="319">
        <v>8500</v>
      </c>
      <c r="F34" s="110" t="s">
        <v>11</v>
      </c>
      <c r="G34" s="320">
        <v>14300</v>
      </c>
      <c r="H34" s="321" t="s">
        <v>11</v>
      </c>
      <c r="I34" s="322">
        <v>8800</v>
      </c>
      <c r="J34" s="317">
        <f t="shared" si="5"/>
        <v>264</v>
      </c>
      <c r="K34" s="318"/>
      <c r="L34" s="51">
        <f t="shared" si="6"/>
        <v>9064</v>
      </c>
      <c r="M34" s="48">
        <f t="shared" si="0"/>
        <v>50.355555555555554</v>
      </c>
      <c r="N34" s="517">
        <f t="shared" si="1"/>
        <v>50</v>
      </c>
      <c r="O34" s="869">
        <f t="shared" si="13"/>
        <v>9000</v>
      </c>
      <c r="P34" s="524">
        <f t="shared" si="14"/>
        <v>200</v>
      </c>
      <c r="Q34" s="637">
        <f t="shared" si="15"/>
        <v>2.2065313327449251E-2</v>
      </c>
      <c r="R34" s="742">
        <f t="shared" si="4"/>
        <v>450</v>
      </c>
      <c r="S34" s="697">
        <f t="shared" si="16"/>
        <v>9450</v>
      </c>
      <c r="T34" s="519">
        <f t="shared" si="7"/>
        <v>52.5</v>
      </c>
      <c r="U34" s="520"/>
      <c r="V34" s="880">
        <v>15300</v>
      </c>
      <c r="W34" s="717">
        <f t="shared" si="17"/>
        <v>765</v>
      </c>
      <c r="X34" s="708">
        <f>V34+W34</f>
        <v>16065</v>
      </c>
      <c r="Y34" s="519">
        <f t="shared" si="9"/>
        <v>89.25</v>
      </c>
      <c r="Z34" s="71"/>
      <c r="AA34" s="545"/>
    </row>
    <row r="35" spans="1:27" s="25" customFormat="1" ht="42" customHeight="1" thickBot="1" x14ac:dyDescent="0.25">
      <c r="A35" s="1105"/>
      <c r="B35" s="774" t="s">
        <v>151</v>
      </c>
      <c r="C35" s="457" t="s">
        <v>49</v>
      </c>
      <c r="D35" s="429" t="s">
        <v>11</v>
      </c>
      <c r="E35" s="58">
        <v>13500</v>
      </c>
      <c r="F35" s="114" t="s">
        <v>11</v>
      </c>
      <c r="G35" s="111">
        <v>14300</v>
      </c>
      <c r="H35" s="59" t="s">
        <v>11</v>
      </c>
      <c r="I35" s="103">
        <v>14040</v>
      </c>
      <c r="J35" s="317">
        <f t="shared" si="5"/>
        <v>421.2</v>
      </c>
      <c r="K35" s="318"/>
      <c r="L35" s="51">
        <f t="shared" si="6"/>
        <v>14461.2</v>
      </c>
      <c r="M35" s="48">
        <f t="shared" si="0"/>
        <v>80.34</v>
      </c>
      <c r="N35" s="523">
        <f t="shared" si="1"/>
        <v>80</v>
      </c>
      <c r="O35" s="870">
        <f t="shared" si="13"/>
        <v>14400</v>
      </c>
      <c r="P35" s="524">
        <f t="shared" si="14"/>
        <v>360</v>
      </c>
      <c r="Q35" s="731">
        <f t="shared" si="15"/>
        <v>2.4894199651481205E-2</v>
      </c>
      <c r="R35" s="742">
        <f t="shared" si="4"/>
        <v>720</v>
      </c>
      <c r="S35" s="697">
        <f t="shared" si="16"/>
        <v>15120</v>
      </c>
      <c r="T35" s="519">
        <f t="shared" si="7"/>
        <v>84</v>
      </c>
      <c r="U35" s="551"/>
      <c r="V35" s="672" t="s">
        <v>34</v>
      </c>
      <c r="W35" s="717" t="e">
        <f t="shared" si="17"/>
        <v>#VALUE!</v>
      </c>
      <c r="X35" s="713" t="s">
        <v>34</v>
      </c>
      <c r="Y35" s="519"/>
      <c r="Z35" s="71"/>
      <c r="AA35" s="545"/>
    </row>
    <row r="36" spans="1:27" s="25" customFormat="1" ht="30" customHeight="1" thickBot="1" x14ac:dyDescent="0.25">
      <c r="A36" s="1067" t="s">
        <v>51</v>
      </c>
      <c r="B36" s="761" t="s">
        <v>141</v>
      </c>
      <c r="C36" s="561" t="s">
        <v>171</v>
      </c>
      <c r="D36" s="430" t="s">
        <v>11</v>
      </c>
      <c r="E36" s="199">
        <v>9250</v>
      </c>
      <c r="F36" s="1092" t="s">
        <v>34</v>
      </c>
      <c r="G36" s="1093"/>
      <c r="H36" s="333" t="s">
        <v>11</v>
      </c>
      <c r="I36" s="332">
        <v>9250</v>
      </c>
      <c r="J36" s="312"/>
      <c r="K36" s="313"/>
      <c r="L36" s="104">
        <f t="shared" si="6"/>
        <v>9250</v>
      </c>
      <c r="M36" s="105"/>
      <c r="N36" s="515"/>
      <c r="O36" s="876">
        <v>9250</v>
      </c>
      <c r="P36" s="552"/>
      <c r="Q36" s="734">
        <f t="shared" si="15"/>
        <v>0</v>
      </c>
      <c r="R36" s="748">
        <f t="shared" si="4"/>
        <v>462.5</v>
      </c>
      <c r="S36" s="705">
        <v>9250</v>
      </c>
      <c r="T36" s="562">
        <v>0</v>
      </c>
      <c r="U36" s="563"/>
      <c r="V36" s="880">
        <v>14500</v>
      </c>
      <c r="W36" s="722">
        <f t="shared" si="17"/>
        <v>725</v>
      </c>
      <c r="X36" s="705">
        <v>15250</v>
      </c>
      <c r="Y36" s="562">
        <f t="shared" si="9"/>
        <v>84.722222222222229</v>
      </c>
      <c r="Z36" s="71"/>
      <c r="AA36" s="545"/>
    </row>
    <row r="37" spans="1:27" s="25" customFormat="1" ht="34.5" customHeight="1" thickBot="1" x14ac:dyDescent="0.25">
      <c r="A37" s="1068"/>
      <c r="B37" s="773" t="s">
        <v>142</v>
      </c>
      <c r="C37" s="564" t="s">
        <v>171</v>
      </c>
      <c r="D37" s="426" t="s">
        <v>11</v>
      </c>
      <c r="E37" s="340">
        <v>9250</v>
      </c>
      <c r="F37" s="1094" t="s">
        <v>34</v>
      </c>
      <c r="G37" s="1095"/>
      <c r="H37" s="342" t="s">
        <v>11</v>
      </c>
      <c r="I37" s="341">
        <v>9250</v>
      </c>
      <c r="J37" s="393"/>
      <c r="K37" s="394"/>
      <c r="L37" s="395">
        <f t="shared" si="6"/>
        <v>9250</v>
      </c>
      <c r="M37" s="396"/>
      <c r="N37" s="531"/>
      <c r="O37" s="877">
        <v>9250</v>
      </c>
      <c r="P37" s="554"/>
      <c r="Q37" s="735">
        <v>0</v>
      </c>
      <c r="R37" s="749">
        <f t="shared" si="4"/>
        <v>462.5</v>
      </c>
      <c r="S37" s="706">
        <v>9250</v>
      </c>
      <c r="T37" s="565">
        <v>0</v>
      </c>
      <c r="U37" s="686"/>
      <c r="V37" s="672" t="s">
        <v>34</v>
      </c>
      <c r="W37" s="717" t="e">
        <f t="shared" si="17"/>
        <v>#VALUE!</v>
      </c>
      <c r="X37" s="713" t="s">
        <v>34</v>
      </c>
      <c r="Y37" s="519"/>
      <c r="Z37" s="71"/>
      <c r="AA37" s="545"/>
    </row>
    <row r="38" spans="1:27" s="25" customFormat="1" ht="34.5" customHeight="1" x14ac:dyDescent="0.2">
      <c r="A38" s="1067" t="s">
        <v>191</v>
      </c>
      <c r="B38" s="775" t="s">
        <v>129</v>
      </c>
      <c r="C38" s="566"/>
      <c r="D38" s="399"/>
      <c r="E38" s="400"/>
      <c r="F38" s="401"/>
      <c r="G38" s="401"/>
      <c r="H38" s="420"/>
      <c r="I38" s="421"/>
      <c r="J38" s="354"/>
      <c r="K38" s="313"/>
      <c r="L38" s="104"/>
      <c r="M38" s="105"/>
      <c r="N38" s="515"/>
      <c r="O38" s="876">
        <v>9250</v>
      </c>
      <c r="P38" s="567"/>
      <c r="Q38" s="737"/>
      <c r="R38" s="748">
        <f t="shared" si="4"/>
        <v>462.5</v>
      </c>
      <c r="S38" s="705">
        <f>O38+R38</f>
        <v>9712.5</v>
      </c>
      <c r="T38" s="562">
        <f t="shared" si="7"/>
        <v>53.958333333333336</v>
      </c>
      <c r="U38" s="687"/>
      <c r="V38" s="880">
        <v>14500</v>
      </c>
      <c r="W38" s="722">
        <f t="shared" si="17"/>
        <v>725</v>
      </c>
      <c r="X38" s="705">
        <v>15250</v>
      </c>
      <c r="Y38" s="562">
        <f t="shared" si="9"/>
        <v>84.722222222222229</v>
      </c>
      <c r="Z38" s="71"/>
      <c r="AA38" s="545"/>
    </row>
    <row r="39" spans="1:27" s="25" customFormat="1" ht="34.5" customHeight="1" thickBot="1" x14ac:dyDescent="0.25">
      <c r="A39" s="1068"/>
      <c r="B39" s="776" t="s">
        <v>130</v>
      </c>
      <c r="C39" s="568" t="s">
        <v>172</v>
      </c>
      <c r="D39" s="402"/>
      <c r="E39" s="403"/>
      <c r="F39" s="404"/>
      <c r="G39" s="404"/>
      <c r="H39" s="422"/>
      <c r="I39" s="423"/>
      <c r="J39" s="405"/>
      <c r="K39" s="394"/>
      <c r="L39" s="395"/>
      <c r="M39" s="396"/>
      <c r="N39" s="531"/>
      <c r="O39" s="877">
        <v>11450</v>
      </c>
      <c r="P39" s="569"/>
      <c r="Q39" s="738"/>
      <c r="R39" s="749">
        <f t="shared" si="4"/>
        <v>572.5</v>
      </c>
      <c r="S39" s="706">
        <f>O39+R39</f>
        <v>12022.5</v>
      </c>
      <c r="T39" s="565">
        <f t="shared" si="7"/>
        <v>66.791666666666671</v>
      </c>
      <c r="U39" s="688"/>
      <c r="V39" s="715">
        <v>14500</v>
      </c>
      <c r="W39" s="723">
        <f t="shared" si="17"/>
        <v>725</v>
      </c>
      <c r="X39" s="706">
        <v>15250</v>
      </c>
      <c r="Y39" s="565">
        <f t="shared" si="9"/>
        <v>84.722222222222229</v>
      </c>
      <c r="Z39" s="71" t="s">
        <v>185</v>
      </c>
      <c r="AA39" s="545"/>
    </row>
    <row r="40" spans="1:27" s="25" customFormat="1" ht="34.5" customHeight="1" thickBot="1" x14ac:dyDescent="0.25">
      <c r="A40" s="406" t="s">
        <v>89</v>
      </c>
      <c r="B40" s="760" t="s">
        <v>90</v>
      </c>
      <c r="C40" s="570" t="s">
        <v>139</v>
      </c>
      <c r="D40" s="425" t="s">
        <v>11</v>
      </c>
      <c r="E40" s="323">
        <v>9250</v>
      </c>
      <c r="F40" s="397"/>
      <c r="G40" s="398"/>
      <c r="H40" s="326"/>
      <c r="I40" s="325"/>
      <c r="J40" s="328"/>
      <c r="K40" s="329"/>
      <c r="L40" s="193">
        <f t="shared" ref="L40" si="18">I40+J40</f>
        <v>0</v>
      </c>
      <c r="M40" s="141"/>
      <c r="N40" s="527"/>
      <c r="O40" s="874">
        <v>9250</v>
      </c>
      <c r="P40" s="554"/>
      <c r="Q40" s="735"/>
      <c r="R40" s="750">
        <f t="shared" si="4"/>
        <v>462.5</v>
      </c>
      <c r="S40" s="701">
        <v>9250</v>
      </c>
      <c r="T40" s="553">
        <v>0</v>
      </c>
      <c r="U40" s="563"/>
      <c r="V40" s="880">
        <v>14500</v>
      </c>
      <c r="W40" s="724">
        <f t="shared" si="17"/>
        <v>725</v>
      </c>
      <c r="X40" s="714">
        <v>15250</v>
      </c>
      <c r="Y40" s="571">
        <v>84.72</v>
      </c>
      <c r="Z40" s="71"/>
      <c r="AA40" s="545"/>
    </row>
    <row r="41" spans="1:27" s="25" customFormat="1" ht="35.25" customHeight="1" x14ac:dyDescent="0.25">
      <c r="A41" s="1067" t="s">
        <v>143</v>
      </c>
      <c r="B41" s="761" t="s">
        <v>144</v>
      </c>
      <c r="C41" s="572"/>
      <c r="D41" s="427" t="s">
        <v>11</v>
      </c>
      <c r="E41" s="330">
        <v>8500</v>
      </c>
      <c r="F41" s="331" t="s">
        <v>11</v>
      </c>
      <c r="G41" s="332">
        <v>14300</v>
      </c>
      <c r="H41" s="333" t="s">
        <v>11</v>
      </c>
      <c r="I41" s="334">
        <v>8800</v>
      </c>
      <c r="J41" s="312">
        <f>I41*$J$2</f>
        <v>264</v>
      </c>
      <c r="K41" s="313"/>
      <c r="L41" s="104">
        <f>I41+J41</f>
        <v>9064</v>
      </c>
      <c r="M41" s="105">
        <f>+L41/180</f>
        <v>50.355555555555554</v>
      </c>
      <c r="N41" s="515">
        <f>MROUND(M41,1)</f>
        <v>50</v>
      </c>
      <c r="O41" s="868">
        <f>+N41*180</f>
        <v>9000</v>
      </c>
      <c r="P41" s="512">
        <f>+O41-I41</f>
        <v>200</v>
      </c>
      <c r="Q41" s="730">
        <f>+P41/L41</f>
        <v>2.2065313327449251E-2</v>
      </c>
      <c r="R41" s="741">
        <f t="shared" si="4"/>
        <v>450</v>
      </c>
      <c r="S41" s="696">
        <f t="shared" ref="S41:S49" si="19">O41+R41</f>
        <v>9450</v>
      </c>
      <c r="T41" s="513">
        <f>S41/180</f>
        <v>52.5</v>
      </c>
      <c r="U41" s="514"/>
      <c r="V41" s="880">
        <v>15300</v>
      </c>
      <c r="W41" s="716">
        <f t="shared" si="17"/>
        <v>765</v>
      </c>
      <c r="X41" s="696">
        <f>V41+W41</f>
        <v>16065</v>
      </c>
      <c r="Y41" s="513">
        <f>X41/180</f>
        <v>89.25</v>
      </c>
      <c r="Z41" s="71"/>
      <c r="AA41" s="545"/>
    </row>
    <row r="42" spans="1:27" s="25" customFormat="1" ht="30" customHeight="1" x14ac:dyDescent="0.25">
      <c r="A42" s="1069"/>
      <c r="B42" s="777" t="s">
        <v>99</v>
      </c>
      <c r="C42" s="573"/>
      <c r="D42" s="448" t="s">
        <v>11</v>
      </c>
      <c r="E42" s="449">
        <v>8500</v>
      </c>
      <c r="F42" s="450" t="s">
        <v>11</v>
      </c>
      <c r="G42" s="451">
        <v>14300</v>
      </c>
      <c r="H42" s="452" t="s">
        <v>11</v>
      </c>
      <c r="I42" s="453">
        <v>8800</v>
      </c>
      <c r="J42" s="317">
        <f t="shared" ref="J42" si="20">I42*$J$2</f>
        <v>264</v>
      </c>
      <c r="K42" s="318"/>
      <c r="L42" s="51">
        <f t="shared" ref="L42" si="21">I42+J42</f>
        <v>9064</v>
      </c>
      <c r="M42" s="48">
        <f t="shared" ref="M42" si="22">+L42/180</f>
        <v>50.355555555555554</v>
      </c>
      <c r="N42" s="537">
        <f t="shared" ref="N42" si="23">MROUND(M42,1)</f>
        <v>50</v>
      </c>
      <c r="O42" s="878">
        <f>+N42*180</f>
        <v>9000</v>
      </c>
      <c r="P42" s="538">
        <f>+O42-I42</f>
        <v>200</v>
      </c>
      <c r="Q42" s="733">
        <f>+P42/L42</f>
        <v>2.2065313327449251E-2</v>
      </c>
      <c r="R42" s="742">
        <f t="shared" si="4"/>
        <v>450</v>
      </c>
      <c r="S42" s="697">
        <f t="shared" si="19"/>
        <v>9450</v>
      </c>
      <c r="T42" s="519">
        <f>S42/180</f>
        <v>52.5</v>
      </c>
      <c r="U42" s="520"/>
      <c r="V42" s="880">
        <v>15300</v>
      </c>
      <c r="W42" s="717">
        <f t="shared" si="17"/>
        <v>765</v>
      </c>
      <c r="X42" s="697">
        <f>V42+W42</f>
        <v>16065</v>
      </c>
      <c r="Y42" s="519">
        <f>X42/180</f>
        <v>89.25</v>
      </c>
      <c r="Z42" s="71"/>
      <c r="AA42" s="545"/>
    </row>
    <row r="43" spans="1:27" s="25" customFormat="1" ht="34.5" customHeight="1" thickBot="1" x14ac:dyDescent="0.25">
      <c r="A43" s="1068"/>
      <c r="B43" s="778" t="s">
        <v>131</v>
      </c>
      <c r="C43" s="574"/>
      <c r="D43" s="402"/>
      <c r="E43" s="454"/>
      <c r="F43" s="455"/>
      <c r="G43" s="456"/>
      <c r="H43" s="422"/>
      <c r="I43" s="423"/>
      <c r="J43" s="393"/>
      <c r="K43" s="394"/>
      <c r="L43" s="395"/>
      <c r="M43" s="396"/>
      <c r="N43" s="531"/>
      <c r="O43" s="873">
        <v>9000</v>
      </c>
      <c r="P43" s="528"/>
      <c r="Q43" s="731"/>
      <c r="R43" s="743">
        <f t="shared" si="4"/>
        <v>450</v>
      </c>
      <c r="S43" s="698">
        <f t="shared" si="19"/>
        <v>9450</v>
      </c>
      <c r="T43" s="529">
        <f t="shared" si="7"/>
        <v>52.5</v>
      </c>
      <c r="U43" s="530"/>
      <c r="V43" s="880">
        <v>15300</v>
      </c>
      <c r="W43" s="718">
        <f t="shared" si="17"/>
        <v>765</v>
      </c>
      <c r="X43" s="698">
        <f>V43+W43</f>
        <v>16065</v>
      </c>
      <c r="Y43" s="529">
        <f t="shared" si="9"/>
        <v>89.25</v>
      </c>
      <c r="Z43" s="71"/>
      <c r="AA43" s="545"/>
    </row>
    <row r="44" spans="1:27" s="25" customFormat="1" ht="30" customHeight="1" thickBot="1" x14ac:dyDescent="0.3">
      <c r="A44" s="1067" t="s">
        <v>52</v>
      </c>
      <c r="B44" s="761" t="s">
        <v>132</v>
      </c>
      <c r="C44" s="572"/>
      <c r="D44" s="359" t="s">
        <v>11</v>
      </c>
      <c r="E44" s="199">
        <v>9950</v>
      </c>
      <c r="F44" s="209" t="s">
        <v>11</v>
      </c>
      <c r="G44" s="200">
        <v>13950</v>
      </c>
      <c r="H44" s="198" t="s">
        <v>11</v>
      </c>
      <c r="I44" s="201">
        <v>9950</v>
      </c>
      <c r="J44" s="312">
        <f t="shared" si="5"/>
        <v>298.5</v>
      </c>
      <c r="K44" s="178"/>
      <c r="L44" s="104">
        <f t="shared" si="6"/>
        <v>10248.5</v>
      </c>
      <c r="M44" s="105">
        <f t="shared" si="0"/>
        <v>56.93611111111111</v>
      </c>
      <c r="N44" s="511">
        <f t="shared" si="1"/>
        <v>57</v>
      </c>
      <c r="O44" s="868">
        <f t="shared" ref="O44:O49" si="24">+N44*180</f>
        <v>10260</v>
      </c>
      <c r="P44" s="512">
        <f t="shared" ref="P44:P51" si="25">+O44-I44</f>
        <v>310</v>
      </c>
      <c r="Q44" s="730">
        <f t="shared" ref="Q44:Q51" si="26">+P44/L44</f>
        <v>3.0248329023759575E-2</v>
      </c>
      <c r="R44" s="741">
        <f t="shared" si="4"/>
        <v>513</v>
      </c>
      <c r="S44" s="696">
        <f t="shared" si="19"/>
        <v>10773</v>
      </c>
      <c r="T44" s="513">
        <f t="shared" si="7"/>
        <v>59.85</v>
      </c>
      <c r="U44" s="514"/>
      <c r="V44" s="880">
        <v>14724</v>
      </c>
      <c r="W44" s="716">
        <f t="shared" si="17"/>
        <v>736.2</v>
      </c>
      <c r="X44" s="696">
        <v>15460</v>
      </c>
      <c r="Y44" s="513">
        <f t="shared" si="9"/>
        <v>85.888888888888886</v>
      </c>
      <c r="Z44" s="71"/>
      <c r="AA44" s="545"/>
    </row>
    <row r="45" spans="1:27" s="25" customFormat="1" ht="31.5" customHeight="1" x14ac:dyDescent="0.25">
      <c r="A45" s="1069"/>
      <c r="B45" s="779" t="s">
        <v>101</v>
      </c>
      <c r="C45" s="575"/>
      <c r="D45" s="431" t="s">
        <v>11</v>
      </c>
      <c r="E45" s="367">
        <v>9950</v>
      </c>
      <c r="F45" s="368" t="s">
        <v>11</v>
      </c>
      <c r="G45" s="369">
        <v>13950</v>
      </c>
      <c r="H45" s="370" t="s">
        <v>11</v>
      </c>
      <c r="I45" s="371">
        <v>9950</v>
      </c>
      <c r="J45" s="364">
        <f t="shared" si="5"/>
        <v>298.5</v>
      </c>
      <c r="K45" s="372"/>
      <c r="L45" s="365">
        <f t="shared" si="6"/>
        <v>10248.5</v>
      </c>
      <c r="M45" s="366">
        <f t="shared" si="0"/>
        <v>56.93611111111111</v>
      </c>
      <c r="N45" s="517">
        <f t="shared" si="1"/>
        <v>57</v>
      </c>
      <c r="O45" s="872">
        <f t="shared" si="24"/>
        <v>10260</v>
      </c>
      <c r="P45" s="576">
        <f t="shared" si="25"/>
        <v>310</v>
      </c>
      <c r="Q45" s="739">
        <f t="shared" si="26"/>
        <v>3.0248329023759575E-2</v>
      </c>
      <c r="R45" s="744">
        <f t="shared" si="4"/>
        <v>513</v>
      </c>
      <c r="S45" s="699">
        <f t="shared" si="19"/>
        <v>10773</v>
      </c>
      <c r="T45" s="534">
        <f t="shared" si="7"/>
        <v>59.85</v>
      </c>
      <c r="U45" s="535"/>
      <c r="V45" s="880">
        <v>14724</v>
      </c>
      <c r="W45" s="719">
        <f t="shared" si="17"/>
        <v>736.2</v>
      </c>
      <c r="X45" s="699">
        <v>15460</v>
      </c>
      <c r="Y45" s="534">
        <f t="shared" si="9"/>
        <v>85.888888888888886</v>
      </c>
      <c r="Z45" s="71"/>
      <c r="AA45" s="545"/>
    </row>
    <row r="46" spans="1:27" s="25" customFormat="1" ht="34.5" customHeight="1" x14ac:dyDescent="0.2">
      <c r="A46" s="1069"/>
      <c r="B46" s="780" t="s">
        <v>133</v>
      </c>
      <c r="C46" s="577"/>
      <c r="D46" s="22" t="s">
        <v>11</v>
      </c>
      <c r="E46" s="386">
        <v>6700</v>
      </c>
      <c r="F46" s="374" t="s">
        <v>11</v>
      </c>
      <c r="G46" s="387">
        <v>13950</v>
      </c>
      <c r="H46" s="419" t="s">
        <v>11</v>
      </c>
      <c r="I46" s="434">
        <v>6700</v>
      </c>
      <c r="J46" s="317">
        <f t="shared" si="5"/>
        <v>201</v>
      </c>
      <c r="K46" s="318"/>
      <c r="L46" s="51">
        <f t="shared" si="6"/>
        <v>6901</v>
      </c>
      <c r="M46" s="48">
        <f t="shared" si="0"/>
        <v>38.338888888888889</v>
      </c>
      <c r="N46" s="523">
        <f t="shared" si="1"/>
        <v>38</v>
      </c>
      <c r="O46" s="874">
        <f t="shared" si="24"/>
        <v>6840</v>
      </c>
      <c r="P46" s="578">
        <f t="shared" si="25"/>
        <v>140</v>
      </c>
      <c r="Q46" s="740">
        <f t="shared" si="26"/>
        <v>2.0286914939863787E-2</v>
      </c>
      <c r="R46" s="750">
        <f t="shared" si="4"/>
        <v>342</v>
      </c>
      <c r="S46" s="703">
        <f t="shared" si="19"/>
        <v>7182</v>
      </c>
      <c r="T46" s="556">
        <f t="shared" si="7"/>
        <v>39.9</v>
      </c>
      <c r="U46" s="557"/>
      <c r="V46" s="880">
        <v>6840</v>
      </c>
      <c r="W46" s="725">
        <f t="shared" si="17"/>
        <v>342</v>
      </c>
      <c r="X46" s="703">
        <f>V46+W46</f>
        <v>7182</v>
      </c>
      <c r="Y46" s="556">
        <f t="shared" si="9"/>
        <v>39.9</v>
      </c>
      <c r="Z46" s="71"/>
      <c r="AA46" s="545"/>
    </row>
    <row r="47" spans="1:27" s="25" customFormat="1" ht="30.75" customHeight="1" x14ac:dyDescent="0.2">
      <c r="A47" s="1069"/>
      <c r="B47" s="781" t="s">
        <v>118</v>
      </c>
      <c r="C47" s="435" t="s">
        <v>42</v>
      </c>
      <c r="D47" s="436" t="s">
        <v>11</v>
      </c>
      <c r="E47" s="437">
        <v>8700</v>
      </c>
      <c r="F47" s="435" t="s">
        <v>11</v>
      </c>
      <c r="G47" s="438">
        <v>13950</v>
      </c>
      <c r="H47" s="436" t="s">
        <v>11</v>
      </c>
      <c r="I47" s="439">
        <v>8750</v>
      </c>
      <c r="J47" s="440">
        <f>I47*$J$2</f>
        <v>262.5</v>
      </c>
      <c r="K47" s="441"/>
      <c r="L47" s="442">
        <f>I47+J47</f>
        <v>9012.5</v>
      </c>
      <c r="M47" s="443">
        <f>+L47/180</f>
        <v>50.069444444444443</v>
      </c>
      <c r="N47" s="537">
        <f>MROUND(M47,1)</f>
        <v>50</v>
      </c>
      <c r="O47" s="869">
        <f t="shared" si="24"/>
        <v>9000</v>
      </c>
      <c r="P47" s="538">
        <f t="shared" si="25"/>
        <v>250</v>
      </c>
      <c r="Q47" s="733">
        <f t="shared" si="26"/>
        <v>2.7739251040221916E-2</v>
      </c>
      <c r="R47" s="746">
        <f t="shared" si="4"/>
        <v>450</v>
      </c>
      <c r="S47" s="704">
        <f t="shared" si="19"/>
        <v>9450</v>
      </c>
      <c r="T47" s="550">
        <f>S47/180</f>
        <v>52.5</v>
      </c>
      <c r="U47" s="551"/>
      <c r="V47" s="880">
        <v>14724</v>
      </c>
      <c r="W47" s="721">
        <f t="shared" si="17"/>
        <v>736.2</v>
      </c>
      <c r="X47" s="704">
        <v>15460</v>
      </c>
      <c r="Y47" s="550">
        <f>X47/180</f>
        <v>85.888888888888886</v>
      </c>
      <c r="Z47" s="71"/>
      <c r="AA47" s="545"/>
    </row>
    <row r="48" spans="1:27" s="64" customFormat="1" ht="27.75" customHeight="1" x14ac:dyDescent="0.2">
      <c r="A48" s="1069"/>
      <c r="B48" s="774" t="s">
        <v>134</v>
      </c>
      <c r="C48" s="579"/>
      <c r="D48" s="432" t="s">
        <v>11</v>
      </c>
      <c r="E48" s="58">
        <v>3500</v>
      </c>
      <c r="F48" s="114" t="s">
        <v>11</v>
      </c>
      <c r="G48" s="111">
        <v>13950</v>
      </c>
      <c r="H48" s="59" t="s">
        <v>11</v>
      </c>
      <c r="I48" s="103">
        <v>3500</v>
      </c>
      <c r="J48" s="317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17">
        <f t="shared" si="1"/>
        <v>20</v>
      </c>
      <c r="O48" s="870">
        <f t="shared" si="24"/>
        <v>3600</v>
      </c>
      <c r="P48" s="518">
        <f t="shared" si="25"/>
        <v>100</v>
      </c>
      <c r="Q48" s="641">
        <f t="shared" si="26"/>
        <v>2.7739251040221916E-2</v>
      </c>
      <c r="R48" s="742">
        <f t="shared" si="4"/>
        <v>180</v>
      </c>
      <c r="S48" s="697">
        <f t="shared" si="19"/>
        <v>3780</v>
      </c>
      <c r="T48" s="519">
        <f t="shared" si="7"/>
        <v>21</v>
      </c>
      <c r="U48" s="520"/>
      <c r="V48" s="880">
        <v>5940</v>
      </c>
      <c r="W48" s="717">
        <f t="shared" si="17"/>
        <v>297</v>
      </c>
      <c r="X48" s="697">
        <f>V48+W48</f>
        <v>6237</v>
      </c>
      <c r="Y48" s="519">
        <f t="shared" si="9"/>
        <v>34.65</v>
      </c>
      <c r="Z48" s="71"/>
      <c r="AA48" s="545"/>
    </row>
    <row r="49" spans="1:27" s="25" customFormat="1" ht="34.5" customHeight="1" thickBot="1" x14ac:dyDescent="0.25">
      <c r="A49" s="1068"/>
      <c r="B49" s="772" t="s">
        <v>135</v>
      </c>
      <c r="C49" s="501" t="s">
        <v>57</v>
      </c>
      <c r="D49" s="112" t="s">
        <v>11</v>
      </c>
      <c r="E49" s="349">
        <v>3300</v>
      </c>
      <c r="F49" s="1090" t="s">
        <v>34</v>
      </c>
      <c r="G49" s="1091"/>
      <c r="H49" s="351" t="s">
        <v>11</v>
      </c>
      <c r="I49" s="352">
        <v>3300</v>
      </c>
      <c r="J49" s="328">
        <f t="shared" si="5"/>
        <v>99</v>
      </c>
      <c r="K49" s="329"/>
      <c r="L49" s="193">
        <f t="shared" si="6"/>
        <v>3399</v>
      </c>
      <c r="M49" s="141">
        <f t="shared" si="0"/>
        <v>18.883333333333333</v>
      </c>
      <c r="N49" s="527">
        <f t="shared" si="1"/>
        <v>19</v>
      </c>
      <c r="O49" s="873">
        <f t="shared" si="24"/>
        <v>3420</v>
      </c>
      <c r="P49" s="559">
        <f t="shared" si="25"/>
        <v>120</v>
      </c>
      <c r="Q49" s="648">
        <f t="shared" si="26"/>
        <v>3.5304501323918797E-2</v>
      </c>
      <c r="R49" s="747">
        <f t="shared" si="4"/>
        <v>171</v>
      </c>
      <c r="S49" s="702">
        <f t="shared" si="19"/>
        <v>3591</v>
      </c>
      <c r="T49" s="580">
        <f t="shared" si="7"/>
        <v>19.95</v>
      </c>
      <c r="U49" s="689"/>
      <c r="V49" s="880">
        <v>5760</v>
      </c>
      <c r="W49" s="726">
        <f t="shared" si="17"/>
        <v>288</v>
      </c>
      <c r="X49" s="702">
        <f>V49+W49</f>
        <v>6048</v>
      </c>
      <c r="Y49" s="580">
        <f t="shared" si="9"/>
        <v>33.6</v>
      </c>
      <c r="Z49" s="71"/>
      <c r="AA49" s="545"/>
    </row>
    <row r="50" spans="1:27" s="25" customFormat="1" ht="34.5" customHeight="1" x14ac:dyDescent="0.25">
      <c r="A50" s="1079" t="s">
        <v>145</v>
      </c>
      <c r="B50" s="757" t="s">
        <v>146</v>
      </c>
      <c r="C50" s="581"/>
      <c r="D50" s="245" t="s">
        <v>11</v>
      </c>
      <c r="E50" s="344">
        <v>4500</v>
      </c>
      <c r="F50" s="345" t="s">
        <v>11</v>
      </c>
      <c r="G50" s="346">
        <v>13950</v>
      </c>
      <c r="H50" s="347" t="s">
        <v>11</v>
      </c>
      <c r="I50" s="348">
        <v>4635</v>
      </c>
      <c r="J50" s="317">
        <f>I50*$J$2</f>
        <v>139.04999999999998</v>
      </c>
      <c r="K50" s="318"/>
      <c r="L50" s="51">
        <f t="shared" si="6"/>
        <v>4774.05</v>
      </c>
      <c r="M50" s="48">
        <f t="shared" si="0"/>
        <v>26.522500000000001</v>
      </c>
      <c r="N50" s="523" t="s">
        <v>34</v>
      </c>
      <c r="O50" s="868">
        <v>4635</v>
      </c>
      <c r="P50" s="524">
        <f t="shared" si="25"/>
        <v>0</v>
      </c>
      <c r="Q50" s="637">
        <f t="shared" si="26"/>
        <v>0</v>
      </c>
      <c r="R50" s="751">
        <v>0</v>
      </c>
      <c r="S50" s="700">
        <v>4635</v>
      </c>
      <c r="T50" s="582" t="s">
        <v>34</v>
      </c>
      <c r="U50" s="690"/>
      <c r="V50" s="880">
        <v>14508</v>
      </c>
      <c r="W50" s="727">
        <v>0</v>
      </c>
      <c r="X50" s="696">
        <v>14508</v>
      </c>
      <c r="Y50" s="582" t="s">
        <v>34</v>
      </c>
      <c r="Z50" s="71"/>
      <c r="AA50" s="545"/>
    </row>
    <row r="51" spans="1:27" s="25" customFormat="1" ht="30.75" customHeight="1" x14ac:dyDescent="0.2">
      <c r="A51" s="1080"/>
      <c r="B51" s="758" t="s">
        <v>147</v>
      </c>
      <c r="C51" s="522"/>
      <c r="D51" s="39" t="s">
        <v>11</v>
      </c>
      <c r="E51" s="60">
        <v>350</v>
      </c>
      <c r="F51" s="114" t="s">
        <v>11</v>
      </c>
      <c r="G51" s="89">
        <v>500</v>
      </c>
      <c r="H51" s="59" t="s">
        <v>11</v>
      </c>
      <c r="I51" s="353">
        <v>360</v>
      </c>
      <c r="J51" s="317">
        <f t="shared" si="5"/>
        <v>10.799999999999999</v>
      </c>
      <c r="K51" s="318"/>
      <c r="L51" s="51">
        <f t="shared" si="6"/>
        <v>370.8</v>
      </c>
      <c r="M51" s="48">
        <f t="shared" si="0"/>
        <v>2.06</v>
      </c>
      <c r="N51" s="517" t="s">
        <v>34</v>
      </c>
      <c r="O51" s="869">
        <v>360</v>
      </c>
      <c r="P51" s="518">
        <f t="shared" si="25"/>
        <v>0</v>
      </c>
      <c r="Q51" s="641">
        <f t="shared" si="26"/>
        <v>0</v>
      </c>
      <c r="R51" s="752">
        <v>0</v>
      </c>
      <c r="S51" s="697">
        <v>360</v>
      </c>
      <c r="T51" s="583" t="s">
        <v>34</v>
      </c>
      <c r="U51" s="691"/>
      <c r="V51" s="880">
        <v>520</v>
      </c>
      <c r="W51" s="728">
        <v>0</v>
      </c>
      <c r="X51" s="697">
        <v>520</v>
      </c>
      <c r="Y51" s="583" t="s">
        <v>34</v>
      </c>
      <c r="Z51" s="71"/>
      <c r="AA51" s="545"/>
    </row>
    <row r="52" spans="1:27" s="25" customFormat="1" ht="38.25" customHeight="1" thickBot="1" x14ac:dyDescent="0.25">
      <c r="A52" s="1081"/>
      <c r="B52" s="772" t="s">
        <v>148</v>
      </c>
      <c r="C52" s="501" t="s">
        <v>62</v>
      </c>
      <c r="D52" s="112" t="s">
        <v>11</v>
      </c>
      <c r="E52" s="349">
        <v>14500</v>
      </c>
      <c r="F52" s="501" t="s">
        <v>11</v>
      </c>
      <c r="G52" s="350">
        <v>15000</v>
      </c>
      <c r="H52" s="584"/>
      <c r="I52" s="585"/>
      <c r="J52" s="328"/>
      <c r="K52" s="329"/>
      <c r="L52" s="107"/>
      <c r="M52" s="108"/>
      <c r="N52" s="527" t="s">
        <v>34</v>
      </c>
      <c r="O52" s="871">
        <v>15300</v>
      </c>
      <c r="P52" s="559"/>
      <c r="Q52" s="648"/>
      <c r="R52" s="753">
        <v>0</v>
      </c>
      <c r="S52" s="702">
        <v>15300</v>
      </c>
      <c r="T52" s="586" t="s">
        <v>34</v>
      </c>
      <c r="U52" s="692"/>
      <c r="V52" s="880">
        <v>15300</v>
      </c>
      <c r="W52" s="729">
        <v>0</v>
      </c>
      <c r="X52" s="698">
        <v>15300</v>
      </c>
      <c r="Y52" s="587" t="s">
        <v>34</v>
      </c>
      <c r="Z52" s="71"/>
      <c r="AA52" s="545"/>
    </row>
    <row r="53" spans="1:27" s="25" customFormat="1" ht="15" customHeight="1" x14ac:dyDescent="0.25">
      <c r="A53" s="588"/>
      <c r="B53" s="589"/>
      <c r="C53" s="589"/>
      <c r="D53" s="589"/>
      <c r="E53" s="589"/>
      <c r="F53" s="589"/>
      <c r="G53" s="589"/>
      <c r="J53" s="28"/>
      <c r="L53" s="55"/>
      <c r="M53" s="56"/>
      <c r="N53" s="545"/>
      <c r="O53" s="590"/>
      <c r="P53" s="524"/>
      <c r="Q53" s="591"/>
      <c r="R53" s="591"/>
      <c r="S53" s="62"/>
      <c r="T53" s="46"/>
      <c r="U53" s="46"/>
      <c r="V53" s="62"/>
      <c r="Y53" s="46"/>
    </row>
  </sheetData>
  <mergeCells count="18"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  <mergeCell ref="A38:A39"/>
    <mergeCell ref="A41:A43"/>
    <mergeCell ref="A44:A49"/>
    <mergeCell ref="F49:G49"/>
    <mergeCell ref="A50:A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Height="2" orientation="landscape" r:id="rId1"/>
  <headerFooter>
    <oddHeader>&amp;L&amp;G&amp;CAppendix 2</oddHeader>
    <oddFooter>&amp;L&amp;Z&amp;F&amp;R&amp;D</oddFooter>
  </headerFooter>
  <rowBreaks count="1" manualBreakCount="1">
    <brk id="52" max="24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47A4-773A-41CB-B091-50385E01B9F3}">
  <sheetPr>
    <pageSetUpPr fitToPage="1"/>
  </sheetPr>
  <dimension ref="A1:AA89"/>
  <sheetViews>
    <sheetView showGridLines="0" workbookViewId="0">
      <pane ySplit="2" topLeftCell="A60" activePane="bottomLeft" state="frozen"/>
      <selection pane="bottomLeft" activeCell="Y73" sqref="Y73"/>
    </sheetView>
  </sheetViews>
  <sheetFormatPr defaultColWidth="9.33203125" defaultRowHeight="15" x14ac:dyDescent="0.2"/>
  <cols>
    <col min="1" max="1" width="23.33203125" style="356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6"/>
    <col min="21" max="21" width="1.83203125" style="416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6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096" t="s">
        <v>194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</row>
    <row r="2" spans="1:27" s="25" customFormat="1" ht="84" hidden="1" customHeight="1" thickBot="1" x14ac:dyDescent="0.25">
      <c r="A2" s="506" t="s">
        <v>5</v>
      </c>
      <c r="B2" s="153" t="s">
        <v>6</v>
      </c>
      <c r="C2" s="488" t="s">
        <v>7</v>
      </c>
      <c r="D2" s="1161" t="s">
        <v>0</v>
      </c>
      <c r="E2" s="1124"/>
      <c r="F2" s="1125" t="s">
        <v>8</v>
      </c>
      <c r="G2" s="1160"/>
      <c r="H2" s="1158" t="s">
        <v>1</v>
      </c>
      <c r="I2" s="1159"/>
      <c r="J2" s="507">
        <v>0.03</v>
      </c>
      <c r="K2" s="1115" t="s">
        <v>3</v>
      </c>
      <c r="L2" s="1116"/>
      <c r="M2" s="155"/>
      <c r="N2" s="865" t="s">
        <v>177</v>
      </c>
      <c r="O2" s="505" t="s">
        <v>190</v>
      </c>
      <c r="P2" s="671"/>
      <c r="Q2" s="508" t="s">
        <v>80</v>
      </c>
      <c r="R2" s="693">
        <v>0.05</v>
      </c>
      <c r="S2" s="694" t="s">
        <v>136</v>
      </c>
      <c r="T2" s="695" t="s">
        <v>178</v>
      </c>
      <c r="U2" s="509"/>
      <c r="V2" s="866" t="s">
        <v>176</v>
      </c>
      <c r="W2" s="693">
        <v>0.05</v>
      </c>
      <c r="X2" s="694" t="s">
        <v>189</v>
      </c>
      <c r="Y2" s="695" t="s">
        <v>178</v>
      </c>
    </row>
    <row r="3" spans="1:27" s="25" customFormat="1" ht="33.75" hidden="1" customHeight="1" x14ac:dyDescent="0.2">
      <c r="A3" s="1047" t="s">
        <v>9</v>
      </c>
      <c r="B3" s="756" t="s">
        <v>82</v>
      </c>
      <c r="C3" s="510"/>
      <c r="D3" s="34"/>
      <c r="E3" s="199" t="s">
        <v>34</v>
      </c>
      <c r="F3" s="209"/>
      <c r="G3" s="200"/>
      <c r="H3" s="198"/>
      <c r="I3" s="201">
        <v>7900</v>
      </c>
      <c r="J3" s="312">
        <f>I3*$J$2</f>
        <v>237</v>
      </c>
      <c r="K3" s="313"/>
      <c r="L3" s="104">
        <f>I3+J3</f>
        <v>8137</v>
      </c>
      <c r="M3" s="105">
        <f t="shared" ref="M3:M51" si="0">+L3/180</f>
        <v>45.205555555555556</v>
      </c>
      <c r="N3" s="511">
        <f t="shared" ref="N3:N73" si="1">MROUND(M3,1)</f>
        <v>45</v>
      </c>
      <c r="O3" s="868">
        <f>+N3*180</f>
        <v>8100</v>
      </c>
      <c r="P3" s="512">
        <f t="shared" ref="P3:P24" si="2">+O3-I3</f>
        <v>200</v>
      </c>
      <c r="Q3" s="730">
        <f t="shared" ref="Q3:Q23" si="3">+P3/L3</f>
        <v>2.4579083200196632E-2</v>
      </c>
      <c r="R3" s="741">
        <f t="shared" ref="R3:R49" si="4">O3*$R$2</f>
        <v>405</v>
      </c>
      <c r="S3" s="696">
        <f>O3+R3</f>
        <v>8505</v>
      </c>
      <c r="T3" s="513">
        <f>S3/180</f>
        <v>47.25</v>
      </c>
      <c r="U3" s="514"/>
      <c r="V3" s="879">
        <v>15300</v>
      </c>
      <c r="W3" s="716">
        <f>V3*$W$2</f>
        <v>765</v>
      </c>
      <c r="X3" s="707">
        <f>V3+W3</f>
        <v>16065</v>
      </c>
      <c r="Y3" s="513">
        <f>X3/180</f>
        <v>89.25</v>
      </c>
    </row>
    <row r="4" spans="1:27" s="25" customFormat="1" ht="34.5" hidden="1" customHeight="1" x14ac:dyDescent="0.2">
      <c r="A4" s="1048"/>
      <c r="B4" s="757" t="s">
        <v>85</v>
      </c>
      <c r="C4" s="516"/>
      <c r="D4" s="84"/>
      <c r="E4" s="277"/>
      <c r="F4" s="120"/>
      <c r="G4" s="314"/>
      <c r="H4" s="315"/>
      <c r="I4" s="316">
        <v>8460</v>
      </c>
      <c r="J4" s="317">
        <f t="shared" ref="J4:J51" si="5">I4*$J$2</f>
        <v>253.79999999999998</v>
      </c>
      <c r="K4" s="318"/>
      <c r="L4" s="51">
        <f t="shared" ref="L4:L67" si="6">I4+J4</f>
        <v>8713.7999999999993</v>
      </c>
      <c r="M4" s="48">
        <f t="shared" si="0"/>
        <v>48.41</v>
      </c>
      <c r="N4" s="517">
        <f t="shared" si="1"/>
        <v>48</v>
      </c>
      <c r="O4" s="869">
        <f>+N4*180</f>
        <v>8640</v>
      </c>
      <c r="P4" s="518">
        <f t="shared" si="2"/>
        <v>180</v>
      </c>
      <c r="Q4" s="641">
        <f t="shared" si="3"/>
        <v>2.0656889072505683E-2</v>
      </c>
      <c r="R4" s="742">
        <f t="shared" si="4"/>
        <v>432</v>
      </c>
      <c r="S4" s="697">
        <f>O4+R4</f>
        <v>9072</v>
      </c>
      <c r="T4" s="519">
        <f t="shared" ref="T4:T49" si="7">S4/180</f>
        <v>50.4</v>
      </c>
      <c r="U4" s="520"/>
      <c r="V4" s="880">
        <v>15300</v>
      </c>
      <c r="W4" s="717">
        <f t="shared" ref="W4:W24" si="8">V4*$W$2</f>
        <v>765</v>
      </c>
      <c r="X4" s="708">
        <f>V4+W4</f>
        <v>16065</v>
      </c>
      <c r="Y4" s="519">
        <f t="shared" ref="Y4:Y49" si="9">X4/180</f>
        <v>89.25</v>
      </c>
    </row>
    <row r="5" spans="1:27" s="25" customFormat="1" ht="34.5" hidden="1" customHeight="1" x14ac:dyDescent="0.25">
      <c r="A5" s="1048"/>
      <c r="B5" s="758" t="s">
        <v>103</v>
      </c>
      <c r="C5" s="521"/>
      <c r="D5" s="37" t="s">
        <v>11</v>
      </c>
      <c r="E5" s="319">
        <v>8460</v>
      </c>
      <c r="F5" s="110" t="s">
        <v>11</v>
      </c>
      <c r="G5" s="320">
        <v>12360</v>
      </c>
      <c r="H5" s="321" t="s">
        <v>11</v>
      </c>
      <c r="I5" s="322">
        <v>8750</v>
      </c>
      <c r="J5" s="317">
        <f t="shared" si="5"/>
        <v>262.5</v>
      </c>
      <c r="K5" s="318"/>
      <c r="L5" s="51">
        <f t="shared" si="6"/>
        <v>9012.5</v>
      </c>
      <c r="M5" s="48">
        <f t="shared" si="0"/>
        <v>50.069444444444443</v>
      </c>
      <c r="N5" s="517">
        <f t="shared" si="1"/>
        <v>50</v>
      </c>
      <c r="O5" s="870">
        <v>9684</v>
      </c>
      <c r="P5" s="518">
        <f t="shared" si="2"/>
        <v>934</v>
      </c>
      <c r="Q5" s="641">
        <f t="shared" si="3"/>
        <v>0.10363384188626908</v>
      </c>
      <c r="R5" s="742">
        <f t="shared" si="4"/>
        <v>484.20000000000005</v>
      </c>
      <c r="S5" s="697">
        <f>O5+R5</f>
        <v>10168.200000000001</v>
      </c>
      <c r="T5" s="519">
        <f t="shared" si="7"/>
        <v>56.49</v>
      </c>
      <c r="U5" s="520"/>
      <c r="V5" s="880">
        <v>14724</v>
      </c>
      <c r="W5" s="717">
        <f t="shared" si="8"/>
        <v>736.2</v>
      </c>
      <c r="X5" s="708">
        <v>15460</v>
      </c>
      <c r="Y5" s="519">
        <f t="shared" si="9"/>
        <v>85.888888888888886</v>
      </c>
    </row>
    <row r="6" spans="1:27" s="25" customFormat="1" ht="33.75" hidden="1" customHeight="1" x14ac:dyDescent="0.2">
      <c r="A6" s="1048"/>
      <c r="B6" s="758" t="s">
        <v>105</v>
      </c>
      <c r="C6" s="522"/>
      <c r="D6" s="39" t="s">
        <v>11</v>
      </c>
      <c r="E6" s="58">
        <v>4700</v>
      </c>
      <c r="F6" s="114" t="s">
        <v>11</v>
      </c>
      <c r="G6" s="111">
        <v>6600</v>
      </c>
      <c r="H6" s="59" t="s">
        <v>11</v>
      </c>
      <c r="I6" s="103">
        <v>4900</v>
      </c>
      <c r="J6" s="317">
        <f t="shared" si="5"/>
        <v>147</v>
      </c>
      <c r="K6" s="318"/>
      <c r="L6" s="51">
        <f t="shared" si="6"/>
        <v>5047</v>
      </c>
      <c r="M6" s="48">
        <f t="shared" si="0"/>
        <v>28.038888888888888</v>
      </c>
      <c r="N6" s="523">
        <f t="shared" si="1"/>
        <v>28</v>
      </c>
      <c r="O6" s="869">
        <f t="shared" ref="O6:O23" si="10">+N6*180</f>
        <v>5040</v>
      </c>
      <c r="P6" s="524">
        <f t="shared" si="2"/>
        <v>140</v>
      </c>
      <c r="Q6" s="637">
        <f t="shared" si="3"/>
        <v>2.7739251040221916E-2</v>
      </c>
      <c r="R6" s="742">
        <f t="shared" si="4"/>
        <v>252</v>
      </c>
      <c r="S6" s="697">
        <f>O6+R6</f>
        <v>5292</v>
      </c>
      <c r="T6" s="519">
        <f t="shared" si="7"/>
        <v>29.4</v>
      </c>
      <c r="U6" s="520"/>
      <c r="V6" s="880">
        <v>7020</v>
      </c>
      <c r="W6" s="717">
        <f t="shared" si="8"/>
        <v>351</v>
      </c>
      <c r="X6" s="708">
        <f>V6+W6</f>
        <v>7371</v>
      </c>
      <c r="Y6" s="519">
        <f t="shared" si="9"/>
        <v>40.950000000000003</v>
      </c>
    </row>
    <row r="7" spans="1:27" s="25" customFormat="1" ht="34.5" hidden="1" customHeight="1" x14ac:dyDescent="0.2">
      <c r="A7" s="1048"/>
      <c r="B7" s="758" t="s">
        <v>106</v>
      </c>
      <c r="C7" s="522"/>
      <c r="D7" s="39" t="s">
        <v>11</v>
      </c>
      <c r="E7" s="58">
        <v>9000</v>
      </c>
      <c r="F7" s="114" t="s">
        <v>11</v>
      </c>
      <c r="G7" s="111">
        <v>13950</v>
      </c>
      <c r="H7" s="59" t="s">
        <v>11</v>
      </c>
      <c r="I7" s="103">
        <v>9400</v>
      </c>
      <c r="J7" s="317">
        <f t="shared" si="5"/>
        <v>282</v>
      </c>
      <c r="K7" s="318"/>
      <c r="L7" s="51">
        <f t="shared" si="6"/>
        <v>9682</v>
      </c>
      <c r="M7" s="48">
        <f t="shared" si="0"/>
        <v>53.788888888888891</v>
      </c>
      <c r="N7" s="517">
        <v>53.8</v>
      </c>
      <c r="O7" s="870">
        <f t="shared" si="10"/>
        <v>9684</v>
      </c>
      <c r="P7" s="518">
        <f t="shared" si="2"/>
        <v>284</v>
      </c>
      <c r="Q7" s="641">
        <f t="shared" si="3"/>
        <v>2.9332782482958068E-2</v>
      </c>
      <c r="R7" s="742">
        <f t="shared" si="4"/>
        <v>484.20000000000005</v>
      </c>
      <c r="S7" s="697">
        <v>10168</v>
      </c>
      <c r="T7" s="519">
        <f t="shared" si="7"/>
        <v>56.488888888888887</v>
      </c>
      <c r="U7" s="520"/>
      <c r="V7" s="880">
        <v>14724</v>
      </c>
      <c r="W7" s="717">
        <f t="shared" si="8"/>
        <v>736.2</v>
      </c>
      <c r="X7" s="708">
        <v>15460</v>
      </c>
      <c r="Y7" s="519">
        <f t="shared" si="9"/>
        <v>85.888888888888886</v>
      </c>
    </row>
    <row r="8" spans="1:27" s="25" customFormat="1" ht="37.5" hidden="1" customHeight="1" x14ac:dyDescent="0.25">
      <c r="A8" s="1048"/>
      <c r="B8" s="759" t="s">
        <v>102</v>
      </c>
      <c r="C8" s="525"/>
      <c r="D8" s="424" t="s">
        <v>11</v>
      </c>
      <c r="E8" s="377">
        <v>10950</v>
      </c>
      <c r="F8" s="378" t="s">
        <v>11</v>
      </c>
      <c r="G8" s="379">
        <v>15500</v>
      </c>
      <c r="H8" s="380" t="s">
        <v>11</v>
      </c>
      <c r="I8" s="381">
        <v>11050</v>
      </c>
      <c r="J8" s="382">
        <f t="shared" si="5"/>
        <v>331.5</v>
      </c>
      <c r="K8" s="383"/>
      <c r="L8" s="384">
        <f t="shared" si="6"/>
        <v>11381.5</v>
      </c>
      <c r="M8" s="385">
        <f t="shared" si="0"/>
        <v>63.230555555555554</v>
      </c>
      <c r="N8" s="517">
        <f t="shared" si="1"/>
        <v>63</v>
      </c>
      <c r="O8" s="869">
        <f t="shared" si="10"/>
        <v>11340</v>
      </c>
      <c r="P8" s="518">
        <f t="shared" si="2"/>
        <v>290</v>
      </c>
      <c r="Q8" s="641">
        <f t="shared" si="3"/>
        <v>2.5479945525633704E-2</v>
      </c>
      <c r="R8" s="742">
        <f t="shared" si="4"/>
        <v>567</v>
      </c>
      <c r="S8" s="697">
        <f t="shared" ref="S8:S25" si="11">O8+R8</f>
        <v>11907</v>
      </c>
      <c r="T8" s="519">
        <f t="shared" si="7"/>
        <v>66.150000000000006</v>
      </c>
      <c r="U8" s="520"/>
      <c r="V8" s="880">
        <v>16020</v>
      </c>
      <c r="W8" s="717">
        <f t="shared" si="8"/>
        <v>801</v>
      </c>
      <c r="X8" s="708">
        <f>V8+W8</f>
        <v>16821</v>
      </c>
      <c r="Y8" s="519">
        <f t="shared" si="9"/>
        <v>93.45</v>
      </c>
    </row>
    <row r="9" spans="1:27" s="25" customFormat="1" ht="41.25" hidden="1" customHeight="1" thickBot="1" x14ac:dyDescent="0.3">
      <c r="A9" s="1049"/>
      <c r="B9" s="760" t="s">
        <v>104</v>
      </c>
      <c r="C9" s="526"/>
      <c r="D9" s="248" t="s">
        <v>11</v>
      </c>
      <c r="E9" s="323">
        <v>7800</v>
      </c>
      <c r="F9" s="324" t="s">
        <v>11</v>
      </c>
      <c r="G9" s="325">
        <v>13950</v>
      </c>
      <c r="H9" s="326" t="s">
        <v>11</v>
      </c>
      <c r="I9" s="327">
        <v>8100</v>
      </c>
      <c r="J9" s="328">
        <f t="shared" si="5"/>
        <v>243</v>
      </c>
      <c r="K9" s="329"/>
      <c r="L9" s="193">
        <f t="shared" si="6"/>
        <v>8343</v>
      </c>
      <c r="M9" s="141">
        <f t="shared" si="0"/>
        <v>46.35</v>
      </c>
      <c r="N9" s="527">
        <f t="shared" si="1"/>
        <v>46</v>
      </c>
      <c r="O9" s="871">
        <f t="shared" si="10"/>
        <v>8280</v>
      </c>
      <c r="P9" s="528">
        <f t="shared" si="2"/>
        <v>180</v>
      </c>
      <c r="Q9" s="731">
        <f t="shared" si="3"/>
        <v>2.1574973031283712E-2</v>
      </c>
      <c r="R9" s="743">
        <f t="shared" si="4"/>
        <v>414</v>
      </c>
      <c r="S9" s="698">
        <f t="shared" si="11"/>
        <v>8694</v>
      </c>
      <c r="T9" s="529">
        <f t="shared" si="7"/>
        <v>48.3</v>
      </c>
      <c r="U9" s="530"/>
      <c r="V9" s="881">
        <v>14724</v>
      </c>
      <c r="W9" s="718">
        <f t="shared" si="8"/>
        <v>736.2</v>
      </c>
      <c r="X9" s="709">
        <v>15460</v>
      </c>
      <c r="Y9" s="529">
        <f t="shared" si="9"/>
        <v>85.888888888888886</v>
      </c>
    </row>
    <row r="10" spans="1:27" s="25" customFormat="1" ht="36" hidden="1" customHeight="1" x14ac:dyDescent="0.25">
      <c r="A10" s="1047" t="s">
        <v>180</v>
      </c>
      <c r="B10" s="761" t="s">
        <v>121</v>
      </c>
      <c r="C10" s="532"/>
      <c r="D10" s="195" t="s">
        <v>11</v>
      </c>
      <c r="E10" s="330">
        <v>6500</v>
      </c>
      <c r="F10" s="331" t="s">
        <v>11</v>
      </c>
      <c r="G10" s="332">
        <v>13950</v>
      </c>
      <c r="H10" s="333" t="s">
        <v>11</v>
      </c>
      <c r="I10" s="334">
        <v>6750</v>
      </c>
      <c r="J10" s="312">
        <f t="shared" si="5"/>
        <v>202.5</v>
      </c>
      <c r="K10" s="313"/>
      <c r="L10" s="104">
        <f>I10+J10</f>
        <v>6952.5</v>
      </c>
      <c r="M10" s="105">
        <f t="shared" si="0"/>
        <v>38.625</v>
      </c>
      <c r="N10" s="515">
        <v>38.5</v>
      </c>
      <c r="O10" s="868">
        <f t="shared" si="10"/>
        <v>6930</v>
      </c>
      <c r="P10" s="512">
        <f t="shared" si="2"/>
        <v>180</v>
      </c>
      <c r="Q10" s="730">
        <f t="shared" si="3"/>
        <v>2.5889967637540454E-2</v>
      </c>
      <c r="R10" s="741">
        <f t="shared" si="4"/>
        <v>346.5</v>
      </c>
      <c r="S10" s="696">
        <f t="shared" si="11"/>
        <v>7276.5</v>
      </c>
      <c r="T10" s="513">
        <f t="shared" si="7"/>
        <v>40.424999999999997</v>
      </c>
      <c r="U10" s="514"/>
      <c r="V10" s="879">
        <v>14724</v>
      </c>
      <c r="W10" s="716">
        <f t="shared" si="8"/>
        <v>736.2</v>
      </c>
      <c r="X10" s="707">
        <v>15460</v>
      </c>
      <c r="Y10" s="513">
        <f t="shared" si="9"/>
        <v>85.888888888888886</v>
      </c>
    </row>
    <row r="11" spans="1:27" s="25" customFormat="1" ht="51.75" hidden="1" customHeight="1" x14ac:dyDescent="0.25">
      <c r="A11" s="1048"/>
      <c r="B11" s="762" t="s">
        <v>169</v>
      </c>
      <c r="C11" s="472" t="s">
        <v>170</v>
      </c>
      <c r="D11" s="41" t="s">
        <v>11</v>
      </c>
      <c r="E11" s="335">
        <v>6500</v>
      </c>
      <c r="F11" s="336" t="s">
        <v>11</v>
      </c>
      <c r="G11" s="337">
        <v>6500</v>
      </c>
      <c r="H11" s="338" t="s">
        <v>11</v>
      </c>
      <c r="I11" s="339">
        <v>6750</v>
      </c>
      <c r="J11" s="317">
        <f t="shared" si="5"/>
        <v>202.5</v>
      </c>
      <c r="K11" s="318"/>
      <c r="L11" s="51">
        <f t="shared" si="6"/>
        <v>6952.5</v>
      </c>
      <c r="M11" s="48">
        <f t="shared" si="0"/>
        <v>38.625</v>
      </c>
      <c r="N11" s="517">
        <v>38.5</v>
      </c>
      <c r="O11" s="872">
        <f t="shared" si="10"/>
        <v>6930</v>
      </c>
      <c r="P11" s="533">
        <f t="shared" si="2"/>
        <v>180</v>
      </c>
      <c r="Q11" s="732">
        <f t="shared" si="3"/>
        <v>2.5889967637540454E-2</v>
      </c>
      <c r="R11" s="744">
        <f t="shared" si="4"/>
        <v>346.5</v>
      </c>
      <c r="S11" s="699">
        <f t="shared" si="11"/>
        <v>7276.5</v>
      </c>
      <c r="T11" s="534">
        <f t="shared" si="7"/>
        <v>40.424999999999997</v>
      </c>
      <c r="U11" s="535"/>
      <c r="V11" s="882">
        <v>6930</v>
      </c>
      <c r="W11" s="719">
        <f t="shared" si="8"/>
        <v>346.5</v>
      </c>
      <c r="X11" s="710">
        <f>V11+W11</f>
        <v>7276.5</v>
      </c>
      <c r="Y11" s="534">
        <f t="shared" si="9"/>
        <v>40.424999999999997</v>
      </c>
    </row>
    <row r="12" spans="1:27" s="25" customFormat="1" ht="33.75" hidden="1" customHeight="1" x14ac:dyDescent="0.25">
      <c r="A12" s="1048"/>
      <c r="B12" s="763" t="s">
        <v>122</v>
      </c>
      <c r="C12" s="536"/>
      <c r="D12" s="37" t="s">
        <v>11</v>
      </c>
      <c r="E12" s="319">
        <v>6500</v>
      </c>
      <c r="F12" s="110" t="s">
        <v>11</v>
      </c>
      <c r="G12" s="320">
        <v>13950</v>
      </c>
      <c r="H12" s="321" t="s">
        <v>11</v>
      </c>
      <c r="I12" s="322">
        <v>6750</v>
      </c>
      <c r="J12" s="317">
        <f t="shared" si="5"/>
        <v>202.5</v>
      </c>
      <c r="K12" s="318"/>
      <c r="L12" s="51">
        <f t="shared" si="6"/>
        <v>6952.5</v>
      </c>
      <c r="M12" s="48">
        <f t="shared" si="0"/>
        <v>38.625</v>
      </c>
      <c r="N12" s="537">
        <v>38.5</v>
      </c>
      <c r="O12" s="870">
        <f t="shared" si="10"/>
        <v>6930</v>
      </c>
      <c r="P12" s="538">
        <f t="shared" si="2"/>
        <v>180</v>
      </c>
      <c r="Q12" s="733">
        <f t="shared" si="3"/>
        <v>2.5889967637540454E-2</v>
      </c>
      <c r="R12" s="745">
        <f t="shared" si="4"/>
        <v>346.5</v>
      </c>
      <c r="S12" s="700">
        <f t="shared" si="11"/>
        <v>7276.5</v>
      </c>
      <c r="T12" s="539">
        <f t="shared" si="7"/>
        <v>40.424999999999997</v>
      </c>
      <c r="U12" s="540"/>
      <c r="V12" s="883">
        <v>14724</v>
      </c>
      <c r="W12" s="720">
        <f t="shared" si="8"/>
        <v>736.2</v>
      </c>
      <c r="X12" s="711">
        <v>15460</v>
      </c>
      <c r="Y12" s="539">
        <f t="shared" si="9"/>
        <v>85.888888888888886</v>
      </c>
    </row>
    <row r="13" spans="1:27" s="25" customFormat="1" ht="34.5" hidden="1" customHeight="1" x14ac:dyDescent="0.25">
      <c r="A13" s="1048"/>
      <c r="B13" s="764" t="s">
        <v>123</v>
      </c>
      <c r="C13" s="541"/>
      <c r="D13" s="376" t="s">
        <v>11</v>
      </c>
      <c r="E13" s="377">
        <v>6500</v>
      </c>
      <c r="F13" s="378" t="s">
        <v>11</v>
      </c>
      <c r="G13" s="379">
        <v>13950</v>
      </c>
      <c r="H13" s="380" t="s">
        <v>11</v>
      </c>
      <c r="I13" s="381">
        <v>6750</v>
      </c>
      <c r="J13" s="382">
        <f>I13*$J$2</f>
        <v>202.5</v>
      </c>
      <c r="K13" s="383"/>
      <c r="L13" s="384">
        <f>I13+J13</f>
        <v>6952.5</v>
      </c>
      <c r="M13" s="385">
        <f>+L13/180</f>
        <v>38.625</v>
      </c>
      <c r="N13" s="517">
        <v>38.5</v>
      </c>
      <c r="O13" s="869">
        <f t="shared" si="10"/>
        <v>6930</v>
      </c>
      <c r="P13" s="518">
        <f t="shared" si="2"/>
        <v>180</v>
      </c>
      <c r="Q13" s="641">
        <f t="shared" si="3"/>
        <v>2.5889967637540454E-2</v>
      </c>
      <c r="R13" s="742">
        <f t="shared" si="4"/>
        <v>346.5</v>
      </c>
      <c r="S13" s="697">
        <f t="shared" si="11"/>
        <v>7276.5</v>
      </c>
      <c r="T13" s="519">
        <f t="shared" si="7"/>
        <v>40.424999999999997</v>
      </c>
      <c r="U13" s="520"/>
      <c r="V13" s="880">
        <v>14724</v>
      </c>
      <c r="W13" s="717">
        <f t="shared" si="8"/>
        <v>736.2</v>
      </c>
      <c r="X13" s="708">
        <v>15460</v>
      </c>
      <c r="Y13" s="519">
        <f t="shared" si="9"/>
        <v>85.888888888888886</v>
      </c>
    </row>
    <row r="14" spans="1:27" s="25" customFormat="1" ht="34.5" hidden="1" customHeight="1" x14ac:dyDescent="0.25">
      <c r="A14" s="1048"/>
      <c r="B14" s="765" t="s">
        <v>124</v>
      </c>
      <c r="C14" s="542"/>
      <c r="D14" s="245" t="s">
        <v>11</v>
      </c>
      <c r="E14" s="344">
        <v>7800</v>
      </c>
      <c r="F14" s="345" t="s">
        <v>11</v>
      </c>
      <c r="G14" s="346">
        <v>13950</v>
      </c>
      <c r="H14" s="347" t="s">
        <v>11</v>
      </c>
      <c r="I14" s="348">
        <v>7900</v>
      </c>
      <c r="J14" s="317">
        <f>I14*$J$2</f>
        <v>237</v>
      </c>
      <c r="K14" s="318"/>
      <c r="L14" s="51">
        <f>I14+J14</f>
        <v>8137</v>
      </c>
      <c r="M14" s="48">
        <f>+L14/180</f>
        <v>45.205555555555556</v>
      </c>
      <c r="N14" s="543">
        <f>MROUND(M14,1)</f>
        <v>45</v>
      </c>
      <c r="O14" s="870">
        <f t="shared" si="10"/>
        <v>8100</v>
      </c>
      <c r="P14" s="524">
        <f t="shared" si="2"/>
        <v>200</v>
      </c>
      <c r="Q14" s="637">
        <f t="shared" si="3"/>
        <v>2.4579083200196632E-2</v>
      </c>
      <c r="R14" s="745">
        <f t="shared" si="4"/>
        <v>405</v>
      </c>
      <c r="S14" s="700">
        <f t="shared" si="11"/>
        <v>8505</v>
      </c>
      <c r="T14" s="539">
        <f t="shared" si="7"/>
        <v>47.25</v>
      </c>
      <c r="U14" s="540"/>
      <c r="V14" s="883">
        <v>14724</v>
      </c>
      <c r="W14" s="720">
        <f t="shared" si="8"/>
        <v>736.2</v>
      </c>
      <c r="X14" s="711">
        <v>15460</v>
      </c>
      <c r="Y14" s="539">
        <f t="shared" si="9"/>
        <v>85.888888888888886</v>
      </c>
    </row>
    <row r="15" spans="1:27" s="25" customFormat="1" ht="45" hidden="1" customHeight="1" thickBot="1" x14ac:dyDescent="0.25">
      <c r="A15" s="1049"/>
      <c r="B15" s="766" t="s">
        <v>125</v>
      </c>
      <c r="C15" s="544"/>
      <c r="D15" s="112" t="s">
        <v>11</v>
      </c>
      <c r="E15" s="349">
        <v>7800</v>
      </c>
      <c r="F15" s="501" t="s">
        <v>11</v>
      </c>
      <c r="G15" s="350">
        <v>13950</v>
      </c>
      <c r="H15" s="351" t="s">
        <v>11</v>
      </c>
      <c r="I15" s="352">
        <v>7900</v>
      </c>
      <c r="J15" s="328">
        <f>I15*$J$2</f>
        <v>237</v>
      </c>
      <c r="K15" s="329"/>
      <c r="L15" s="193">
        <f>I15+J15</f>
        <v>8137</v>
      </c>
      <c r="M15" s="141">
        <f>+L15/180</f>
        <v>45.205555555555556</v>
      </c>
      <c r="N15" s="531">
        <f>MROUND(M15,1)</f>
        <v>45</v>
      </c>
      <c r="O15" s="873">
        <f t="shared" si="10"/>
        <v>8100</v>
      </c>
      <c r="P15" s="528">
        <f t="shared" si="2"/>
        <v>200</v>
      </c>
      <c r="Q15" s="731">
        <f t="shared" si="3"/>
        <v>2.4579083200196632E-2</v>
      </c>
      <c r="R15" s="743">
        <f t="shared" si="4"/>
        <v>405</v>
      </c>
      <c r="S15" s="698">
        <f t="shared" si="11"/>
        <v>8505</v>
      </c>
      <c r="T15" s="529">
        <f t="shared" si="7"/>
        <v>47.25</v>
      </c>
      <c r="U15" s="530"/>
      <c r="V15" s="881">
        <v>14724</v>
      </c>
      <c r="W15" s="718">
        <f t="shared" si="8"/>
        <v>736.2</v>
      </c>
      <c r="X15" s="709">
        <v>15460</v>
      </c>
      <c r="Y15" s="529">
        <f t="shared" si="9"/>
        <v>85.888888888888886</v>
      </c>
      <c r="Z15" s="71"/>
      <c r="AA15" s="545"/>
    </row>
    <row r="16" spans="1:27" s="25" customFormat="1" ht="45.75" hidden="1" customHeight="1" x14ac:dyDescent="0.2">
      <c r="A16" s="1047" t="s">
        <v>187</v>
      </c>
      <c r="B16" s="761" t="s">
        <v>110</v>
      </c>
      <c r="C16" s="546"/>
      <c r="D16" s="34" t="s">
        <v>11</v>
      </c>
      <c r="E16" s="199">
        <v>7800</v>
      </c>
      <c r="F16" s="209" t="s">
        <v>11</v>
      </c>
      <c r="G16" s="200">
        <v>14300</v>
      </c>
      <c r="H16" s="198" t="s">
        <v>11</v>
      </c>
      <c r="I16" s="201">
        <v>7900</v>
      </c>
      <c r="J16" s="312">
        <f t="shared" si="5"/>
        <v>237</v>
      </c>
      <c r="K16" s="313"/>
      <c r="L16" s="104">
        <f t="shared" si="6"/>
        <v>8137</v>
      </c>
      <c r="M16" s="105">
        <f t="shared" si="0"/>
        <v>45.205555555555556</v>
      </c>
      <c r="N16" s="515">
        <f t="shared" si="1"/>
        <v>45</v>
      </c>
      <c r="O16" s="868">
        <f t="shared" si="10"/>
        <v>8100</v>
      </c>
      <c r="P16" s="512">
        <f t="shared" si="2"/>
        <v>200</v>
      </c>
      <c r="Q16" s="730">
        <f t="shared" si="3"/>
        <v>2.4579083200196632E-2</v>
      </c>
      <c r="R16" s="741">
        <f t="shared" si="4"/>
        <v>405</v>
      </c>
      <c r="S16" s="696">
        <f t="shared" si="11"/>
        <v>8505</v>
      </c>
      <c r="T16" s="513">
        <f t="shared" si="7"/>
        <v>47.25</v>
      </c>
      <c r="U16" s="514"/>
      <c r="V16" s="879">
        <v>15300</v>
      </c>
      <c r="W16" s="716">
        <f t="shared" si="8"/>
        <v>765</v>
      </c>
      <c r="X16" s="707">
        <f t="shared" ref="X16:X25" si="12">V16+W16</f>
        <v>16065</v>
      </c>
      <c r="Y16" s="513">
        <f t="shared" si="9"/>
        <v>89.25</v>
      </c>
      <c r="Z16" s="71"/>
      <c r="AA16" s="545"/>
    </row>
    <row r="17" spans="1:27" s="25" customFormat="1" ht="34.5" hidden="1" customHeight="1" x14ac:dyDescent="0.25">
      <c r="A17" s="1048"/>
      <c r="B17" s="767" t="s">
        <v>111</v>
      </c>
      <c r="C17" s="521"/>
      <c r="D17" s="37" t="s">
        <v>11</v>
      </c>
      <c r="E17" s="319">
        <v>7800</v>
      </c>
      <c r="F17" s="110" t="s">
        <v>11</v>
      </c>
      <c r="G17" s="320">
        <v>14300</v>
      </c>
      <c r="H17" s="321" t="s">
        <v>11</v>
      </c>
      <c r="I17" s="322">
        <v>7900</v>
      </c>
      <c r="J17" s="317">
        <f t="shared" si="5"/>
        <v>237</v>
      </c>
      <c r="K17" s="318"/>
      <c r="L17" s="51">
        <f t="shared" si="6"/>
        <v>8137</v>
      </c>
      <c r="M17" s="48">
        <f t="shared" si="0"/>
        <v>45.205555555555556</v>
      </c>
      <c r="N17" s="517">
        <f t="shared" si="1"/>
        <v>45</v>
      </c>
      <c r="O17" s="869">
        <f t="shared" si="10"/>
        <v>8100</v>
      </c>
      <c r="P17" s="518">
        <f t="shared" si="2"/>
        <v>200</v>
      </c>
      <c r="Q17" s="641">
        <f t="shared" si="3"/>
        <v>2.4579083200196632E-2</v>
      </c>
      <c r="R17" s="742">
        <f t="shared" si="4"/>
        <v>405</v>
      </c>
      <c r="S17" s="697">
        <f t="shared" si="11"/>
        <v>8505</v>
      </c>
      <c r="T17" s="519">
        <f t="shared" si="7"/>
        <v>47.25</v>
      </c>
      <c r="U17" s="520"/>
      <c r="V17" s="880">
        <v>15300</v>
      </c>
      <c r="W17" s="717">
        <f t="shared" si="8"/>
        <v>765</v>
      </c>
      <c r="X17" s="708">
        <f t="shared" si="12"/>
        <v>16065</v>
      </c>
      <c r="Y17" s="519">
        <f t="shared" si="9"/>
        <v>89.25</v>
      </c>
      <c r="Z17" s="71"/>
      <c r="AA17" s="545"/>
    </row>
    <row r="18" spans="1:27" s="25" customFormat="1" ht="30.75" hidden="1" customHeight="1" x14ac:dyDescent="0.25">
      <c r="A18" s="1048"/>
      <c r="B18" s="767" t="s">
        <v>112</v>
      </c>
      <c r="C18" s="521"/>
      <c r="D18" s="37" t="s">
        <v>11</v>
      </c>
      <c r="E18" s="319">
        <v>7800</v>
      </c>
      <c r="F18" s="110" t="s">
        <v>11</v>
      </c>
      <c r="G18" s="320">
        <v>14300</v>
      </c>
      <c r="H18" s="321" t="s">
        <v>11</v>
      </c>
      <c r="I18" s="322">
        <v>7900</v>
      </c>
      <c r="J18" s="317">
        <f t="shared" si="5"/>
        <v>237</v>
      </c>
      <c r="K18" s="318"/>
      <c r="L18" s="51">
        <f t="shared" si="6"/>
        <v>8137</v>
      </c>
      <c r="M18" s="48">
        <f t="shared" si="0"/>
        <v>45.205555555555556</v>
      </c>
      <c r="N18" s="517">
        <f t="shared" si="1"/>
        <v>45</v>
      </c>
      <c r="O18" s="870">
        <f t="shared" si="10"/>
        <v>8100</v>
      </c>
      <c r="P18" s="518">
        <f t="shared" si="2"/>
        <v>200</v>
      </c>
      <c r="Q18" s="641">
        <f t="shared" si="3"/>
        <v>2.4579083200196632E-2</v>
      </c>
      <c r="R18" s="745">
        <f t="shared" si="4"/>
        <v>405</v>
      </c>
      <c r="S18" s="700">
        <f t="shared" si="11"/>
        <v>8505</v>
      </c>
      <c r="T18" s="539">
        <f t="shared" si="7"/>
        <v>47.25</v>
      </c>
      <c r="U18" s="540"/>
      <c r="V18" s="883">
        <v>15300</v>
      </c>
      <c r="W18" s="720">
        <f t="shared" si="8"/>
        <v>765</v>
      </c>
      <c r="X18" s="711">
        <f t="shared" si="12"/>
        <v>16065</v>
      </c>
      <c r="Y18" s="539">
        <f t="shared" si="9"/>
        <v>89.25</v>
      </c>
      <c r="Z18" s="71"/>
      <c r="AA18" s="545"/>
    </row>
    <row r="19" spans="1:27" s="25" customFormat="1" ht="33.75" hidden="1" customHeight="1" x14ac:dyDescent="0.25">
      <c r="A19" s="1048"/>
      <c r="B19" s="758" t="s">
        <v>114</v>
      </c>
      <c r="C19" s="521"/>
      <c r="D19" s="37" t="s">
        <v>11</v>
      </c>
      <c r="E19" s="319">
        <v>7800</v>
      </c>
      <c r="F19" s="110" t="s">
        <v>11</v>
      </c>
      <c r="G19" s="320">
        <v>14300</v>
      </c>
      <c r="H19" s="321" t="s">
        <v>11</v>
      </c>
      <c r="I19" s="322">
        <v>7900</v>
      </c>
      <c r="J19" s="317">
        <f t="shared" si="5"/>
        <v>237</v>
      </c>
      <c r="K19" s="318"/>
      <c r="L19" s="51">
        <f t="shared" si="6"/>
        <v>8137</v>
      </c>
      <c r="M19" s="48">
        <f t="shared" si="0"/>
        <v>45.205555555555556</v>
      </c>
      <c r="N19" s="523">
        <f t="shared" si="1"/>
        <v>45</v>
      </c>
      <c r="O19" s="869">
        <f t="shared" si="10"/>
        <v>8100</v>
      </c>
      <c r="P19" s="524">
        <f t="shared" si="2"/>
        <v>200</v>
      </c>
      <c r="Q19" s="637">
        <f t="shared" si="3"/>
        <v>2.4579083200196632E-2</v>
      </c>
      <c r="R19" s="742">
        <f t="shared" si="4"/>
        <v>405</v>
      </c>
      <c r="S19" s="697">
        <f t="shared" si="11"/>
        <v>8505</v>
      </c>
      <c r="T19" s="519">
        <f t="shared" si="7"/>
        <v>47.25</v>
      </c>
      <c r="U19" s="520"/>
      <c r="V19" s="880">
        <v>15300</v>
      </c>
      <c r="W19" s="717">
        <f t="shared" si="8"/>
        <v>765</v>
      </c>
      <c r="X19" s="708">
        <f t="shared" si="12"/>
        <v>16065</v>
      </c>
      <c r="Y19" s="519">
        <f t="shared" si="9"/>
        <v>89.25</v>
      </c>
      <c r="Z19" s="71"/>
      <c r="AA19" s="545"/>
    </row>
    <row r="20" spans="1:27" s="25" customFormat="1" ht="33.75" hidden="1" customHeight="1" x14ac:dyDescent="0.2">
      <c r="A20" s="1048"/>
      <c r="B20" s="768" t="s">
        <v>113</v>
      </c>
      <c r="C20" s="522"/>
      <c r="D20" s="39" t="s">
        <v>11</v>
      </c>
      <c r="E20" s="58">
        <v>7800</v>
      </c>
      <c r="F20" s="114" t="s">
        <v>11</v>
      </c>
      <c r="G20" s="111">
        <v>14300</v>
      </c>
      <c r="H20" s="59" t="s">
        <v>11</v>
      </c>
      <c r="I20" s="103">
        <v>7900</v>
      </c>
      <c r="J20" s="317">
        <f t="shared" si="5"/>
        <v>237</v>
      </c>
      <c r="K20" s="318"/>
      <c r="L20" s="51">
        <f t="shared" si="6"/>
        <v>8137</v>
      </c>
      <c r="M20" s="48">
        <f t="shared" si="0"/>
        <v>45.205555555555556</v>
      </c>
      <c r="N20" s="517">
        <f t="shared" si="1"/>
        <v>45</v>
      </c>
      <c r="O20" s="870">
        <f t="shared" si="10"/>
        <v>8100</v>
      </c>
      <c r="P20" s="518">
        <f t="shared" si="2"/>
        <v>200</v>
      </c>
      <c r="Q20" s="641">
        <f t="shared" si="3"/>
        <v>2.4579083200196632E-2</v>
      </c>
      <c r="R20" s="745">
        <f t="shared" si="4"/>
        <v>405</v>
      </c>
      <c r="S20" s="700">
        <f t="shared" si="11"/>
        <v>8505</v>
      </c>
      <c r="T20" s="539">
        <f t="shared" si="7"/>
        <v>47.25</v>
      </c>
      <c r="U20" s="540"/>
      <c r="V20" s="883">
        <v>15300</v>
      </c>
      <c r="W20" s="720">
        <f t="shared" si="8"/>
        <v>765</v>
      </c>
      <c r="X20" s="711">
        <f t="shared" si="12"/>
        <v>16065</v>
      </c>
      <c r="Y20" s="539">
        <f t="shared" si="9"/>
        <v>89.25</v>
      </c>
      <c r="Z20" s="71"/>
      <c r="AA20" s="545"/>
    </row>
    <row r="21" spans="1:27" s="25" customFormat="1" ht="33.75" hidden="1" customHeight="1" x14ac:dyDescent="0.2">
      <c r="A21" s="1048"/>
      <c r="B21" s="769" t="s">
        <v>108</v>
      </c>
      <c r="C21" s="522"/>
      <c r="D21" s="39" t="s">
        <v>11</v>
      </c>
      <c r="E21" s="58">
        <v>7880</v>
      </c>
      <c r="F21" s="114" t="s">
        <v>11</v>
      </c>
      <c r="G21" s="111">
        <v>14300</v>
      </c>
      <c r="H21" s="59" t="s">
        <v>11</v>
      </c>
      <c r="I21" s="103">
        <v>7900</v>
      </c>
      <c r="J21" s="317">
        <f t="shared" si="5"/>
        <v>237</v>
      </c>
      <c r="K21" s="318"/>
      <c r="L21" s="51">
        <f t="shared" si="6"/>
        <v>8137</v>
      </c>
      <c r="M21" s="48">
        <f t="shared" si="0"/>
        <v>45.205555555555556</v>
      </c>
      <c r="N21" s="523">
        <f t="shared" si="1"/>
        <v>45</v>
      </c>
      <c r="O21" s="869">
        <f t="shared" si="10"/>
        <v>8100</v>
      </c>
      <c r="P21" s="524">
        <f t="shared" si="2"/>
        <v>200</v>
      </c>
      <c r="Q21" s="637">
        <f t="shared" si="3"/>
        <v>2.4579083200196632E-2</v>
      </c>
      <c r="R21" s="742">
        <f t="shared" si="4"/>
        <v>405</v>
      </c>
      <c r="S21" s="697">
        <f t="shared" si="11"/>
        <v>8505</v>
      </c>
      <c r="T21" s="519">
        <f t="shared" si="7"/>
        <v>47.25</v>
      </c>
      <c r="U21" s="520"/>
      <c r="V21" s="880">
        <v>15300</v>
      </c>
      <c r="W21" s="717">
        <f t="shared" si="8"/>
        <v>765</v>
      </c>
      <c r="X21" s="708">
        <f t="shared" si="12"/>
        <v>16065</v>
      </c>
      <c r="Y21" s="519">
        <f t="shared" si="9"/>
        <v>89.25</v>
      </c>
      <c r="Z21" s="71"/>
      <c r="AA21" s="545"/>
    </row>
    <row r="22" spans="1:27" s="25" customFormat="1" ht="45.75" hidden="1" customHeight="1" x14ac:dyDescent="0.2">
      <c r="A22" s="1048"/>
      <c r="B22" s="770" t="s">
        <v>109</v>
      </c>
      <c r="C22" s="522"/>
      <c r="D22" s="39" t="s">
        <v>11</v>
      </c>
      <c r="E22" s="58">
        <v>7880</v>
      </c>
      <c r="F22" s="114" t="s">
        <v>11</v>
      </c>
      <c r="G22" s="111">
        <v>14300</v>
      </c>
      <c r="H22" s="59" t="s">
        <v>11</v>
      </c>
      <c r="I22" s="103">
        <v>7900</v>
      </c>
      <c r="J22" s="317">
        <f t="shared" si="5"/>
        <v>237</v>
      </c>
      <c r="K22" s="318"/>
      <c r="L22" s="51">
        <f t="shared" si="6"/>
        <v>8137</v>
      </c>
      <c r="M22" s="48">
        <f t="shared" si="0"/>
        <v>45.205555555555556</v>
      </c>
      <c r="N22" s="517">
        <f t="shared" si="1"/>
        <v>45</v>
      </c>
      <c r="O22" s="870">
        <f t="shared" si="10"/>
        <v>8100</v>
      </c>
      <c r="P22" s="518">
        <f t="shared" si="2"/>
        <v>200</v>
      </c>
      <c r="Q22" s="641">
        <f t="shared" si="3"/>
        <v>2.4579083200196632E-2</v>
      </c>
      <c r="R22" s="745">
        <f t="shared" si="4"/>
        <v>405</v>
      </c>
      <c r="S22" s="700">
        <f t="shared" si="11"/>
        <v>8505</v>
      </c>
      <c r="T22" s="539">
        <f t="shared" si="7"/>
        <v>47.25</v>
      </c>
      <c r="U22" s="540"/>
      <c r="V22" s="883">
        <v>15300</v>
      </c>
      <c r="W22" s="720">
        <f t="shared" si="8"/>
        <v>765</v>
      </c>
      <c r="X22" s="711">
        <f t="shared" si="12"/>
        <v>16065</v>
      </c>
      <c r="Y22" s="539">
        <f t="shared" si="9"/>
        <v>89.25</v>
      </c>
      <c r="Z22" s="71"/>
      <c r="AA22" s="545"/>
    </row>
    <row r="23" spans="1:27" s="25" customFormat="1" ht="39.75" hidden="1" customHeight="1" x14ac:dyDescent="0.2">
      <c r="A23" s="1048"/>
      <c r="B23" s="771" t="s">
        <v>115</v>
      </c>
      <c r="C23" s="548"/>
      <c r="D23" s="388" t="s">
        <v>11</v>
      </c>
      <c r="E23" s="389">
        <v>7800</v>
      </c>
      <c r="F23" s="373" t="s">
        <v>11</v>
      </c>
      <c r="G23" s="390">
        <v>14300</v>
      </c>
      <c r="H23" s="391" t="s">
        <v>11</v>
      </c>
      <c r="I23" s="392">
        <v>7900</v>
      </c>
      <c r="J23" s="317">
        <f t="shared" si="5"/>
        <v>237</v>
      </c>
      <c r="K23" s="318"/>
      <c r="L23" s="51">
        <f t="shared" si="6"/>
        <v>8137</v>
      </c>
      <c r="M23" s="48">
        <f t="shared" si="0"/>
        <v>45.205555555555556</v>
      </c>
      <c r="N23" s="523">
        <f t="shared" si="1"/>
        <v>45</v>
      </c>
      <c r="O23" s="869">
        <f t="shared" si="10"/>
        <v>8100</v>
      </c>
      <c r="P23" s="524">
        <f t="shared" si="2"/>
        <v>200</v>
      </c>
      <c r="Q23" s="637">
        <f t="shared" si="3"/>
        <v>2.4579083200196632E-2</v>
      </c>
      <c r="R23" s="742">
        <f t="shared" si="4"/>
        <v>405</v>
      </c>
      <c r="S23" s="697">
        <f t="shared" si="11"/>
        <v>8505</v>
      </c>
      <c r="T23" s="519">
        <f t="shared" si="7"/>
        <v>47.25</v>
      </c>
      <c r="U23" s="520"/>
      <c r="V23" s="880">
        <v>15300</v>
      </c>
      <c r="W23" s="717">
        <f t="shared" si="8"/>
        <v>765</v>
      </c>
      <c r="X23" s="708">
        <f t="shared" si="12"/>
        <v>16065</v>
      </c>
      <c r="Y23" s="519">
        <f t="shared" si="9"/>
        <v>89.25</v>
      </c>
      <c r="Z23" s="71"/>
      <c r="AA23" s="545"/>
    </row>
    <row r="24" spans="1:27" s="25" customFormat="1" ht="44.25" hidden="1" customHeight="1" x14ac:dyDescent="0.2">
      <c r="A24" s="1048"/>
      <c r="B24" s="771" t="s">
        <v>138</v>
      </c>
      <c r="C24" s="548"/>
      <c r="D24" s="388"/>
      <c r="E24" s="389"/>
      <c r="F24" s="373"/>
      <c r="G24" s="390"/>
      <c r="H24" s="391"/>
      <c r="I24" s="392"/>
      <c r="J24" s="317"/>
      <c r="K24" s="318"/>
      <c r="L24" s="51"/>
      <c r="M24" s="48"/>
      <c r="N24" s="517">
        <v>45</v>
      </c>
      <c r="O24" s="870">
        <v>8100</v>
      </c>
      <c r="P24" s="549">
        <f t="shared" si="2"/>
        <v>8100</v>
      </c>
      <c r="Q24" s="641">
        <v>2.5000000000000001E-2</v>
      </c>
      <c r="R24" s="742">
        <f t="shared" si="4"/>
        <v>405</v>
      </c>
      <c r="S24" s="697">
        <f t="shared" si="11"/>
        <v>8505</v>
      </c>
      <c r="T24" s="519">
        <f t="shared" si="7"/>
        <v>47.25</v>
      </c>
      <c r="U24" s="520"/>
      <c r="V24" s="882">
        <v>15300</v>
      </c>
      <c r="W24" s="719">
        <f t="shared" si="8"/>
        <v>765</v>
      </c>
      <c r="X24" s="710">
        <f t="shared" si="12"/>
        <v>16065</v>
      </c>
      <c r="Y24" s="534">
        <f t="shared" si="9"/>
        <v>89.25</v>
      </c>
      <c r="Z24" s="71"/>
      <c r="AA24" s="545"/>
    </row>
    <row r="25" spans="1:27" s="25" customFormat="1" ht="44.25" hidden="1" customHeight="1" x14ac:dyDescent="0.2">
      <c r="A25" s="1048"/>
      <c r="B25" s="811" t="s">
        <v>116</v>
      </c>
      <c r="C25" s="812"/>
      <c r="D25" s="783"/>
      <c r="E25" s="784"/>
      <c r="F25" s="785"/>
      <c r="G25" s="786"/>
      <c r="H25" s="787"/>
      <c r="I25" s="813"/>
      <c r="J25" s="471"/>
      <c r="K25" s="814"/>
      <c r="L25" s="815"/>
      <c r="M25" s="816"/>
      <c r="N25" s="517">
        <v>45</v>
      </c>
      <c r="O25" s="872">
        <v>8100</v>
      </c>
      <c r="P25" s="518">
        <v>200</v>
      </c>
      <c r="Q25" s="641">
        <v>2.4579083200196632E-2</v>
      </c>
      <c r="R25" s="742">
        <f t="shared" si="4"/>
        <v>405</v>
      </c>
      <c r="S25" s="699">
        <f t="shared" si="11"/>
        <v>8505</v>
      </c>
      <c r="T25" s="519">
        <f t="shared" si="7"/>
        <v>47.25</v>
      </c>
      <c r="U25" s="520"/>
      <c r="V25" s="882">
        <v>15300</v>
      </c>
      <c r="W25" s="719">
        <f>V25*$W$2</f>
        <v>765</v>
      </c>
      <c r="X25" s="710">
        <f t="shared" si="12"/>
        <v>16065</v>
      </c>
      <c r="Y25" s="534">
        <f t="shared" si="9"/>
        <v>89.25</v>
      </c>
      <c r="Z25" s="71"/>
      <c r="AA25" s="545"/>
    </row>
    <row r="26" spans="1:27" s="25" customFormat="1" ht="44.25" hidden="1" customHeight="1" x14ac:dyDescent="0.2">
      <c r="A26" s="1048"/>
      <c r="B26" s="796" t="s">
        <v>126</v>
      </c>
      <c r="C26" s="797" t="s">
        <v>171</v>
      </c>
      <c r="D26" s="798"/>
      <c r="E26" s="799"/>
      <c r="F26" s="800"/>
      <c r="G26" s="801"/>
      <c r="H26" s="802"/>
      <c r="I26" s="803"/>
      <c r="J26" s="804"/>
      <c r="K26" s="805"/>
      <c r="L26" s="384"/>
      <c r="M26" s="385"/>
      <c r="N26" s="806"/>
      <c r="O26" s="874">
        <v>9250</v>
      </c>
      <c r="P26" s="807"/>
      <c r="Q26" s="808"/>
      <c r="R26" s="750">
        <f t="shared" si="4"/>
        <v>462.5</v>
      </c>
      <c r="S26" s="703">
        <v>9250</v>
      </c>
      <c r="T26" s="809"/>
      <c r="U26" s="810"/>
      <c r="V26" s="884"/>
      <c r="W26" s="725">
        <f>V26*$W$2</f>
        <v>0</v>
      </c>
      <c r="X26" s="782">
        <v>15250</v>
      </c>
      <c r="Y26" s="556">
        <f t="shared" si="9"/>
        <v>84.722222222222229</v>
      </c>
      <c r="Z26" s="71" t="s">
        <v>186</v>
      </c>
      <c r="AA26" s="545"/>
    </row>
    <row r="27" spans="1:27" s="25" customFormat="1" ht="44.25" hidden="1" customHeight="1" x14ac:dyDescent="0.2">
      <c r="A27" s="1048"/>
      <c r="B27" s="796" t="s">
        <v>127</v>
      </c>
      <c r="C27" s="819" t="s">
        <v>128</v>
      </c>
      <c r="D27" s="798"/>
      <c r="E27" s="799"/>
      <c r="F27" s="800"/>
      <c r="G27" s="801"/>
      <c r="H27" s="802"/>
      <c r="I27" s="803"/>
      <c r="J27" s="804"/>
      <c r="K27" s="805"/>
      <c r="L27" s="384"/>
      <c r="M27" s="385"/>
      <c r="N27" s="806"/>
      <c r="O27" s="872">
        <v>9250</v>
      </c>
      <c r="P27" s="807"/>
      <c r="Q27" s="808"/>
      <c r="R27" s="744">
        <f t="shared" si="4"/>
        <v>462.5</v>
      </c>
      <c r="S27" s="699">
        <v>9250</v>
      </c>
      <c r="T27" s="534"/>
      <c r="U27" s="535"/>
      <c r="V27" s="882"/>
      <c r="W27" s="719">
        <f>V27*$W$2</f>
        <v>0</v>
      </c>
      <c r="X27" s="710">
        <v>15250</v>
      </c>
      <c r="Y27" s="534">
        <f t="shared" si="9"/>
        <v>84.722222222222229</v>
      </c>
      <c r="Z27" s="71"/>
      <c r="AA27" s="545"/>
    </row>
    <row r="28" spans="1:27" s="25" customFormat="1" ht="51" hidden="1" customHeight="1" thickBot="1" x14ac:dyDescent="0.25">
      <c r="A28" s="1049"/>
      <c r="B28" s="788" t="s">
        <v>117</v>
      </c>
      <c r="C28" s="791" t="s">
        <v>83</v>
      </c>
      <c r="D28" s="792" t="s">
        <v>11</v>
      </c>
      <c r="E28" s="412">
        <v>9250</v>
      </c>
      <c r="F28" s="413" t="s">
        <v>11</v>
      </c>
      <c r="G28" s="414">
        <v>14300</v>
      </c>
      <c r="H28" s="375" t="s">
        <v>11</v>
      </c>
      <c r="I28" s="414">
        <v>9250</v>
      </c>
      <c r="J28" s="328"/>
      <c r="K28" s="793"/>
      <c r="L28" s="794">
        <f>I28+J28</f>
        <v>9250</v>
      </c>
      <c r="M28" s="795"/>
      <c r="N28" s="527"/>
      <c r="O28" s="871">
        <v>9250</v>
      </c>
      <c r="P28" s="817"/>
      <c r="Q28" s="648"/>
      <c r="R28" s="747">
        <f>O28*$R$2</f>
        <v>462.5</v>
      </c>
      <c r="S28" s="706">
        <v>9250</v>
      </c>
      <c r="T28" s="565">
        <f>S28/180</f>
        <v>51.388888888888886</v>
      </c>
      <c r="U28" s="688"/>
      <c r="V28" s="885">
        <v>9250</v>
      </c>
      <c r="W28" s="723">
        <f>V28*$W$2</f>
        <v>462.5</v>
      </c>
      <c r="X28" s="818">
        <v>15250</v>
      </c>
      <c r="Y28" s="565">
        <f>X28/180</f>
        <v>84.722222222222229</v>
      </c>
      <c r="Z28" s="71"/>
      <c r="AA28" s="545"/>
    </row>
    <row r="29" spans="1:27" s="25" customFormat="1" ht="39" hidden="1" customHeight="1" thickBot="1" x14ac:dyDescent="0.3">
      <c r="A29" s="406" t="s">
        <v>37</v>
      </c>
      <c r="B29" s="788" t="s">
        <v>140</v>
      </c>
      <c r="C29" s="789"/>
      <c r="D29" s="248" t="s">
        <v>11</v>
      </c>
      <c r="E29" s="323">
        <v>7500</v>
      </c>
      <c r="F29" s="324" t="s">
        <v>11</v>
      </c>
      <c r="G29" s="325">
        <v>13950</v>
      </c>
      <c r="H29" s="326" t="s">
        <v>11</v>
      </c>
      <c r="I29" s="327">
        <v>7600</v>
      </c>
      <c r="J29" s="328">
        <f t="shared" si="5"/>
        <v>228</v>
      </c>
      <c r="K29" s="329"/>
      <c r="L29" s="193">
        <f t="shared" si="6"/>
        <v>7828</v>
      </c>
      <c r="M29" s="141">
        <f t="shared" si="0"/>
        <v>43.488888888888887</v>
      </c>
      <c r="N29" s="527">
        <f>MROUND(M29,1)</f>
        <v>43</v>
      </c>
      <c r="O29" s="871">
        <f t="shared" ref="O29:O35" si="13">+N29*180</f>
        <v>7740</v>
      </c>
      <c r="P29" s="559">
        <f t="shared" ref="P29:P35" si="14">+O29-I29</f>
        <v>140</v>
      </c>
      <c r="Q29" s="648">
        <f t="shared" ref="Q29:Q36" si="15">+P29/L29</f>
        <v>1.7884517118037811E-2</v>
      </c>
      <c r="R29" s="747">
        <f t="shared" si="4"/>
        <v>387</v>
      </c>
      <c r="S29" s="702">
        <f t="shared" ref="S29:S35" si="16">O29+R29</f>
        <v>8127</v>
      </c>
      <c r="T29" s="580">
        <f t="shared" si="7"/>
        <v>45.15</v>
      </c>
      <c r="U29" s="689"/>
      <c r="V29" s="886">
        <v>14724</v>
      </c>
      <c r="W29" s="726">
        <f>ROUNDDOWN(V29*$R$2,0)</f>
        <v>736</v>
      </c>
      <c r="X29" s="790">
        <f>V29+W29</f>
        <v>15460</v>
      </c>
      <c r="Y29" s="580">
        <f>X29/180</f>
        <v>85.888888888888886</v>
      </c>
      <c r="Z29" s="71"/>
      <c r="AA29" s="545"/>
    </row>
    <row r="30" spans="1:27" s="25" customFormat="1" ht="44.25" hidden="1" customHeight="1" x14ac:dyDescent="0.2">
      <c r="A30" s="1047" t="s">
        <v>98</v>
      </c>
      <c r="B30" s="756" t="s">
        <v>118</v>
      </c>
      <c r="C30" s="209" t="s">
        <v>42</v>
      </c>
      <c r="D30" s="198" t="s">
        <v>11</v>
      </c>
      <c r="E30" s="199">
        <v>8700</v>
      </c>
      <c r="F30" s="209" t="s">
        <v>11</v>
      </c>
      <c r="G30" s="200">
        <v>13950</v>
      </c>
      <c r="H30" s="198" t="s">
        <v>11</v>
      </c>
      <c r="I30" s="201">
        <v>8750</v>
      </c>
      <c r="J30" s="312">
        <f>I30*$J$2</f>
        <v>262.5</v>
      </c>
      <c r="K30" s="313"/>
      <c r="L30" s="104">
        <f>I30+J30</f>
        <v>9012.5</v>
      </c>
      <c r="M30" s="105">
        <f>+L30/180</f>
        <v>50.069444444444443</v>
      </c>
      <c r="N30" s="511">
        <f>MROUND(M30,1)</f>
        <v>50</v>
      </c>
      <c r="O30" s="875">
        <f t="shared" si="13"/>
        <v>9000</v>
      </c>
      <c r="P30" s="558">
        <f t="shared" si="14"/>
        <v>250</v>
      </c>
      <c r="Q30" s="736">
        <f t="shared" si="15"/>
        <v>2.7739251040221916E-2</v>
      </c>
      <c r="R30" s="741">
        <f t="shared" si="4"/>
        <v>450</v>
      </c>
      <c r="S30" s="696">
        <f t="shared" si="16"/>
        <v>9450</v>
      </c>
      <c r="T30" s="513">
        <f>S30/180</f>
        <v>52.5</v>
      </c>
      <c r="U30" s="514"/>
      <c r="V30" s="879">
        <v>14724</v>
      </c>
      <c r="W30" s="716">
        <f t="shared" ref="W30:W49" si="17">V30*$W$2</f>
        <v>736.2</v>
      </c>
      <c r="X30" s="707">
        <v>15460</v>
      </c>
      <c r="Y30" s="513">
        <f>X30/180</f>
        <v>85.888888888888886</v>
      </c>
      <c r="Z30" s="71"/>
      <c r="AA30" s="545"/>
    </row>
    <row r="31" spans="1:27" s="25" customFormat="1" ht="40.5" hidden="1" customHeight="1" thickBot="1" x14ac:dyDescent="0.25">
      <c r="A31" s="1049"/>
      <c r="B31" s="773" t="s">
        <v>119</v>
      </c>
      <c r="C31" s="433" t="s">
        <v>42</v>
      </c>
      <c r="D31" s="426" t="s">
        <v>11</v>
      </c>
      <c r="E31" s="340">
        <v>8700</v>
      </c>
      <c r="F31" s="202" t="s">
        <v>11</v>
      </c>
      <c r="G31" s="341">
        <v>13950</v>
      </c>
      <c r="H31" s="342" t="s">
        <v>11</v>
      </c>
      <c r="I31" s="343">
        <v>8750</v>
      </c>
      <c r="J31" s="328">
        <f t="shared" si="5"/>
        <v>262.5</v>
      </c>
      <c r="K31" s="329"/>
      <c r="L31" s="193">
        <f t="shared" si="6"/>
        <v>9012.5</v>
      </c>
      <c r="M31" s="141">
        <f t="shared" si="0"/>
        <v>50.069444444444443</v>
      </c>
      <c r="N31" s="527">
        <f t="shared" si="1"/>
        <v>50</v>
      </c>
      <c r="O31" s="871">
        <f t="shared" si="13"/>
        <v>9000</v>
      </c>
      <c r="P31" s="559">
        <f t="shared" si="14"/>
        <v>250</v>
      </c>
      <c r="Q31" s="648">
        <f t="shared" si="15"/>
        <v>2.7739251040221916E-2</v>
      </c>
      <c r="R31" s="743">
        <f t="shared" si="4"/>
        <v>450</v>
      </c>
      <c r="S31" s="698">
        <f t="shared" si="16"/>
        <v>9450</v>
      </c>
      <c r="T31" s="529">
        <f t="shared" si="7"/>
        <v>52.5</v>
      </c>
      <c r="U31" s="530"/>
      <c r="V31" s="881">
        <v>14724</v>
      </c>
      <c r="W31" s="718">
        <f t="shared" si="17"/>
        <v>736.2</v>
      </c>
      <c r="X31" s="709">
        <v>15460</v>
      </c>
      <c r="Y31" s="529">
        <f t="shared" si="9"/>
        <v>85.888888888888886</v>
      </c>
      <c r="Z31" s="71"/>
      <c r="AA31" s="545"/>
    </row>
    <row r="32" spans="1:27" s="25" customFormat="1" ht="35.25" hidden="1" customHeight="1" x14ac:dyDescent="0.25">
      <c r="A32" s="1155" t="s">
        <v>45</v>
      </c>
      <c r="B32" s="774" t="s">
        <v>149</v>
      </c>
      <c r="C32" s="560"/>
      <c r="D32" s="428" t="s">
        <v>11</v>
      </c>
      <c r="E32" s="319">
        <v>8500</v>
      </c>
      <c r="F32" s="110" t="s">
        <v>11</v>
      </c>
      <c r="G32" s="320">
        <v>14300</v>
      </c>
      <c r="H32" s="321" t="s">
        <v>11</v>
      </c>
      <c r="I32" s="322">
        <v>8800</v>
      </c>
      <c r="J32" s="317">
        <f t="shared" si="5"/>
        <v>264</v>
      </c>
      <c r="K32" s="318"/>
      <c r="L32" s="51">
        <f t="shared" si="6"/>
        <v>9064</v>
      </c>
      <c r="M32" s="48">
        <f t="shared" si="0"/>
        <v>50.355555555555554</v>
      </c>
      <c r="N32" s="517">
        <f t="shared" si="1"/>
        <v>50</v>
      </c>
      <c r="O32" s="869">
        <f t="shared" si="13"/>
        <v>9000</v>
      </c>
      <c r="P32" s="518">
        <f t="shared" si="14"/>
        <v>200</v>
      </c>
      <c r="Q32" s="641">
        <f t="shared" si="15"/>
        <v>2.2065313327449251E-2</v>
      </c>
      <c r="R32" s="746">
        <f t="shared" si="4"/>
        <v>450</v>
      </c>
      <c r="S32" s="704">
        <f t="shared" si="16"/>
        <v>9450</v>
      </c>
      <c r="T32" s="550">
        <f t="shared" si="7"/>
        <v>52.5</v>
      </c>
      <c r="U32" s="551"/>
      <c r="V32" s="887">
        <v>15300</v>
      </c>
      <c r="W32" s="721">
        <f t="shared" si="17"/>
        <v>765</v>
      </c>
      <c r="X32" s="712">
        <f>V32+W32</f>
        <v>16065</v>
      </c>
      <c r="Y32" s="550">
        <f t="shared" si="9"/>
        <v>89.25</v>
      </c>
      <c r="Z32" s="71"/>
      <c r="AA32" s="545"/>
    </row>
    <row r="33" spans="1:27" s="25" customFormat="1" ht="30" hidden="1" x14ac:dyDescent="0.25">
      <c r="A33" s="1156"/>
      <c r="B33" s="774" t="s">
        <v>100</v>
      </c>
      <c r="C33" s="560"/>
      <c r="D33" s="428" t="s">
        <v>11</v>
      </c>
      <c r="E33" s="319">
        <v>8500</v>
      </c>
      <c r="F33" s="110" t="s">
        <v>11</v>
      </c>
      <c r="G33" s="320">
        <v>14300</v>
      </c>
      <c r="H33" s="321" t="s">
        <v>11</v>
      </c>
      <c r="I33" s="322">
        <v>8800</v>
      </c>
      <c r="J33" s="317">
        <f t="shared" si="5"/>
        <v>264</v>
      </c>
      <c r="K33" s="318"/>
      <c r="L33" s="51">
        <f t="shared" si="6"/>
        <v>9064</v>
      </c>
      <c r="M33" s="48">
        <f t="shared" si="0"/>
        <v>50.355555555555554</v>
      </c>
      <c r="N33" s="517">
        <f t="shared" si="1"/>
        <v>50</v>
      </c>
      <c r="O33" s="870">
        <f t="shared" si="13"/>
        <v>9000</v>
      </c>
      <c r="P33" s="518">
        <f t="shared" si="14"/>
        <v>200</v>
      </c>
      <c r="Q33" s="641">
        <f t="shared" si="15"/>
        <v>2.2065313327449251E-2</v>
      </c>
      <c r="R33" s="742">
        <f t="shared" si="4"/>
        <v>450</v>
      </c>
      <c r="S33" s="697">
        <f t="shared" si="16"/>
        <v>9450</v>
      </c>
      <c r="T33" s="519">
        <f t="shared" si="7"/>
        <v>52.5</v>
      </c>
      <c r="U33" s="520"/>
      <c r="V33" s="880">
        <v>15300</v>
      </c>
      <c r="W33" s="717">
        <f t="shared" si="17"/>
        <v>765</v>
      </c>
      <c r="X33" s="708">
        <f>V33+W33</f>
        <v>16065</v>
      </c>
      <c r="Y33" s="519">
        <f t="shared" si="9"/>
        <v>89.25</v>
      </c>
      <c r="Z33" s="71"/>
      <c r="AA33" s="545"/>
    </row>
    <row r="34" spans="1:27" s="25" customFormat="1" ht="34.5" hidden="1" customHeight="1" x14ac:dyDescent="0.2">
      <c r="A34" s="1156"/>
      <c r="B34" s="774" t="s">
        <v>150</v>
      </c>
      <c r="C34" s="457" t="s">
        <v>42</v>
      </c>
      <c r="D34" s="428" t="s">
        <v>11</v>
      </c>
      <c r="E34" s="319">
        <v>8500</v>
      </c>
      <c r="F34" s="110" t="s">
        <v>11</v>
      </c>
      <c r="G34" s="320">
        <v>14300</v>
      </c>
      <c r="H34" s="321" t="s">
        <v>11</v>
      </c>
      <c r="I34" s="322">
        <v>8800</v>
      </c>
      <c r="J34" s="317">
        <f t="shared" si="5"/>
        <v>264</v>
      </c>
      <c r="K34" s="318"/>
      <c r="L34" s="51">
        <f t="shared" si="6"/>
        <v>9064</v>
      </c>
      <c r="M34" s="48">
        <f t="shared" si="0"/>
        <v>50.355555555555554</v>
      </c>
      <c r="N34" s="517">
        <f t="shared" si="1"/>
        <v>50</v>
      </c>
      <c r="O34" s="869">
        <f t="shared" si="13"/>
        <v>9000</v>
      </c>
      <c r="P34" s="524">
        <f t="shared" si="14"/>
        <v>200</v>
      </c>
      <c r="Q34" s="637">
        <f t="shared" si="15"/>
        <v>2.2065313327449251E-2</v>
      </c>
      <c r="R34" s="742">
        <f t="shared" si="4"/>
        <v>450</v>
      </c>
      <c r="S34" s="697">
        <f t="shared" si="16"/>
        <v>9450</v>
      </c>
      <c r="T34" s="519">
        <f t="shared" si="7"/>
        <v>52.5</v>
      </c>
      <c r="U34" s="520"/>
      <c r="V34" s="880">
        <v>15300</v>
      </c>
      <c r="W34" s="717">
        <f t="shared" si="17"/>
        <v>765</v>
      </c>
      <c r="X34" s="708">
        <f>V34+W34</f>
        <v>16065</v>
      </c>
      <c r="Y34" s="519">
        <f t="shared" si="9"/>
        <v>89.25</v>
      </c>
      <c r="Z34" s="71"/>
      <c r="AA34" s="545"/>
    </row>
    <row r="35" spans="1:27" s="25" customFormat="1" ht="42" hidden="1" customHeight="1" thickBot="1" x14ac:dyDescent="0.25">
      <c r="A35" s="1157"/>
      <c r="B35" s="774" t="s">
        <v>151</v>
      </c>
      <c r="C35" s="457" t="s">
        <v>49</v>
      </c>
      <c r="D35" s="429" t="s">
        <v>11</v>
      </c>
      <c r="E35" s="58">
        <v>13500</v>
      </c>
      <c r="F35" s="114" t="s">
        <v>11</v>
      </c>
      <c r="G35" s="111">
        <v>14300</v>
      </c>
      <c r="H35" s="59" t="s">
        <v>11</v>
      </c>
      <c r="I35" s="103">
        <v>14040</v>
      </c>
      <c r="J35" s="317">
        <f t="shared" si="5"/>
        <v>421.2</v>
      </c>
      <c r="K35" s="318"/>
      <c r="L35" s="51">
        <f t="shared" si="6"/>
        <v>14461.2</v>
      </c>
      <c r="M35" s="48">
        <f t="shared" si="0"/>
        <v>80.34</v>
      </c>
      <c r="N35" s="523">
        <f t="shared" si="1"/>
        <v>80</v>
      </c>
      <c r="O35" s="870">
        <f t="shared" si="13"/>
        <v>14400</v>
      </c>
      <c r="P35" s="524">
        <f t="shared" si="14"/>
        <v>360</v>
      </c>
      <c r="Q35" s="731">
        <f t="shared" si="15"/>
        <v>2.4894199651481205E-2</v>
      </c>
      <c r="R35" s="742">
        <f t="shared" si="4"/>
        <v>720</v>
      </c>
      <c r="S35" s="697">
        <f t="shared" si="16"/>
        <v>15120</v>
      </c>
      <c r="T35" s="519">
        <f t="shared" si="7"/>
        <v>84</v>
      </c>
      <c r="U35" s="551"/>
      <c r="V35" s="672"/>
      <c r="W35" s="717">
        <f t="shared" si="17"/>
        <v>0</v>
      </c>
      <c r="X35" s="713"/>
      <c r="Y35" s="519">
        <f t="shared" si="9"/>
        <v>0</v>
      </c>
      <c r="Z35" s="71"/>
      <c r="AA35" s="545"/>
    </row>
    <row r="36" spans="1:27" s="25" customFormat="1" ht="30" hidden="1" customHeight="1" thickBot="1" x14ac:dyDescent="0.25">
      <c r="A36" s="1047" t="s">
        <v>51</v>
      </c>
      <c r="B36" s="761" t="s">
        <v>141</v>
      </c>
      <c r="C36" s="561" t="s">
        <v>171</v>
      </c>
      <c r="D36" s="430" t="s">
        <v>11</v>
      </c>
      <c r="E36" s="199">
        <v>9250</v>
      </c>
      <c r="F36" s="1092" t="s">
        <v>34</v>
      </c>
      <c r="G36" s="1093"/>
      <c r="H36" s="333" t="s">
        <v>11</v>
      </c>
      <c r="I36" s="332">
        <v>9250</v>
      </c>
      <c r="J36" s="312"/>
      <c r="K36" s="313"/>
      <c r="L36" s="104">
        <f t="shared" si="6"/>
        <v>9250</v>
      </c>
      <c r="M36" s="105"/>
      <c r="N36" s="515"/>
      <c r="O36" s="876">
        <v>9250</v>
      </c>
      <c r="P36" s="552"/>
      <c r="Q36" s="734">
        <f t="shared" si="15"/>
        <v>0</v>
      </c>
      <c r="R36" s="748">
        <f t="shared" si="4"/>
        <v>462.5</v>
      </c>
      <c r="S36" s="705">
        <v>9250</v>
      </c>
      <c r="T36" s="562">
        <v>0</v>
      </c>
      <c r="U36" s="563"/>
      <c r="V36" s="880">
        <v>14500</v>
      </c>
      <c r="W36" s="722">
        <f t="shared" si="17"/>
        <v>725</v>
      </c>
      <c r="X36" s="705">
        <v>15250</v>
      </c>
      <c r="Y36" s="562">
        <f t="shared" si="9"/>
        <v>84.722222222222229</v>
      </c>
      <c r="Z36" s="71"/>
      <c r="AA36" s="545"/>
    </row>
    <row r="37" spans="1:27" s="25" customFormat="1" ht="34.5" hidden="1" customHeight="1" thickBot="1" x14ac:dyDescent="0.25">
      <c r="A37" s="1049"/>
      <c r="B37" s="773" t="s">
        <v>142</v>
      </c>
      <c r="C37" s="564" t="s">
        <v>171</v>
      </c>
      <c r="D37" s="426" t="s">
        <v>11</v>
      </c>
      <c r="E37" s="340">
        <v>9250</v>
      </c>
      <c r="F37" s="1094" t="s">
        <v>34</v>
      </c>
      <c r="G37" s="1095"/>
      <c r="H37" s="342" t="s">
        <v>11</v>
      </c>
      <c r="I37" s="341">
        <v>9250</v>
      </c>
      <c r="J37" s="393"/>
      <c r="K37" s="394"/>
      <c r="L37" s="395">
        <f t="shared" si="6"/>
        <v>9250</v>
      </c>
      <c r="M37" s="396"/>
      <c r="N37" s="531"/>
      <c r="O37" s="877">
        <v>9250</v>
      </c>
      <c r="P37" s="554"/>
      <c r="Q37" s="735">
        <v>0</v>
      </c>
      <c r="R37" s="749">
        <f t="shared" si="4"/>
        <v>462.5</v>
      </c>
      <c r="S37" s="706">
        <v>9250</v>
      </c>
      <c r="T37" s="565">
        <v>0</v>
      </c>
      <c r="U37" s="686"/>
      <c r="V37" s="672"/>
      <c r="W37" s="717">
        <f t="shared" si="17"/>
        <v>0</v>
      </c>
      <c r="X37" s="713"/>
      <c r="Y37" s="519">
        <f t="shared" si="9"/>
        <v>0</v>
      </c>
      <c r="Z37" s="71"/>
      <c r="AA37" s="545"/>
    </row>
    <row r="38" spans="1:27" s="25" customFormat="1" ht="34.5" hidden="1" customHeight="1" x14ac:dyDescent="0.2">
      <c r="A38" s="1047" t="s">
        <v>191</v>
      </c>
      <c r="B38" s="775" t="s">
        <v>129</v>
      </c>
      <c r="C38" s="566"/>
      <c r="D38" s="399"/>
      <c r="E38" s="400"/>
      <c r="F38" s="401"/>
      <c r="G38" s="401"/>
      <c r="H38" s="420"/>
      <c r="I38" s="421"/>
      <c r="J38" s="354"/>
      <c r="K38" s="313"/>
      <c r="L38" s="104"/>
      <c r="M38" s="105"/>
      <c r="N38" s="515"/>
      <c r="O38" s="876">
        <v>9250</v>
      </c>
      <c r="P38" s="567"/>
      <c r="Q38" s="737"/>
      <c r="R38" s="748">
        <f t="shared" si="4"/>
        <v>462.5</v>
      </c>
      <c r="S38" s="705">
        <f>O38+R38</f>
        <v>9712.5</v>
      </c>
      <c r="T38" s="562">
        <f t="shared" si="7"/>
        <v>53.958333333333336</v>
      </c>
      <c r="U38" s="687"/>
      <c r="V38" s="880">
        <v>14500</v>
      </c>
      <c r="W38" s="722">
        <f t="shared" si="17"/>
        <v>725</v>
      </c>
      <c r="X38" s="705">
        <v>15250</v>
      </c>
      <c r="Y38" s="562">
        <f t="shared" si="9"/>
        <v>84.722222222222229</v>
      </c>
      <c r="Z38" s="71"/>
      <c r="AA38" s="545"/>
    </row>
    <row r="39" spans="1:27" s="25" customFormat="1" ht="34.5" hidden="1" customHeight="1" thickBot="1" x14ac:dyDescent="0.25">
      <c r="A39" s="1049"/>
      <c r="B39" s="776" t="s">
        <v>130</v>
      </c>
      <c r="C39" s="568" t="s">
        <v>172</v>
      </c>
      <c r="D39" s="402"/>
      <c r="E39" s="403"/>
      <c r="F39" s="404"/>
      <c r="G39" s="404"/>
      <c r="H39" s="422"/>
      <c r="I39" s="423"/>
      <c r="J39" s="405"/>
      <c r="K39" s="394"/>
      <c r="L39" s="395"/>
      <c r="M39" s="396"/>
      <c r="N39" s="531"/>
      <c r="O39" s="877">
        <v>11450</v>
      </c>
      <c r="P39" s="569"/>
      <c r="Q39" s="738"/>
      <c r="R39" s="749">
        <f t="shared" si="4"/>
        <v>572.5</v>
      </c>
      <c r="S39" s="706">
        <f>O39+R39</f>
        <v>12022.5</v>
      </c>
      <c r="T39" s="565">
        <f t="shared" si="7"/>
        <v>66.791666666666671</v>
      </c>
      <c r="U39" s="688"/>
      <c r="V39" s="715">
        <v>14500</v>
      </c>
      <c r="W39" s="723">
        <f t="shared" si="17"/>
        <v>725</v>
      </c>
      <c r="X39" s="706">
        <v>15250</v>
      </c>
      <c r="Y39" s="565">
        <f t="shared" si="9"/>
        <v>84.722222222222229</v>
      </c>
      <c r="Z39" s="71" t="s">
        <v>185</v>
      </c>
      <c r="AA39" s="545"/>
    </row>
    <row r="40" spans="1:27" s="25" customFormat="1" ht="34.5" hidden="1" customHeight="1" thickBot="1" x14ac:dyDescent="0.25">
      <c r="A40" s="406" t="s">
        <v>89</v>
      </c>
      <c r="B40" s="760" t="s">
        <v>90</v>
      </c>
      <c r="C40" s="570" t="s">
        <v>139</v>
      </c>
      <c r="D40" s="425" t="s">
        <v>11</v>
      </c>
      <c r="E40" s="323">
        <v>9250</v>
      </c>
      <c r="F40" s="397"/>
      <c r="G40" s="398"/>
      <c r="H40" s="326"/>
      <c r="I40" s="325"/>
      <c r="J40" s="328"/>
      <c r="K40" s="329"/>
      <c r="L40" s="193">
        <f t="shared" ref="L40" si="18">I40+J40</f>
        <v>0</v>
      </c>
      <c r="M40" s="141"/>
      <c r="N40" s="527"/>
      <c r="O40" s="874">
        <v>9250</v>
      </c>
      <c r="P40" s="554"/>
      <c r="Q40" s="735"/>
      <c r="R40" s="750">
        <f t="shared" si="4"/>
        <v>462.5</v>
      </c>
      <c r="S40" s="701">
        <v>9250</v>
      </c>
      <c r="T40" s="553">
        <v>0</v>
      </c>
      <c r="U40" s="563"/>
      <c r="V40" s="880">
        <v>14500</v>
      </c>
      <c r="W40" s="724">
        <f t="shared" si="17"/>
        <v>725</v>
      </c>
      <c r="X40" s="714">
        <v>15250</v>
      </c>
      <c r="Y40" s="571">
        <v>84.72</v>
      </c>
      <c r="Z40" s="71"/>
      <c r="AA40" s="545"/>
    </row>
    <row r="41" spans="1:27" s="25" customFormat="1" ht="35.25" hidden="1" customHeight="1" x14ac:dyDescent="0.25">
      <c r="A41" s="1047" t="s">
        <v>143</v>
      </c>
      <c r="B41" s="761" t="s">
        <v>144</v>
      </c>
      <c r="C41" s="572"/>
      <c r="D41" s="427" t="s">
        <v>11</v>
      </c>
      <c r="E41" s="330">
        <v>8500</v>
      </c>
      <c r="F41" s="331" t="s">
        <v>11</v>
      </c>
      <c r="G41" s="332">
        <v>14300</v>
      </c>
      <c r="H41" s="333" t="s">
        <v>11</v>
      </c>
      <c r="I41" s="334">
        <v>8800</v>
      </c>
      <c r="J41" s="312">
        <f>I41*$J$2</f>
        <v>264</v>
      </c>
      <c r="K41" s="313"/>
      <c r="L41" s="104">
        <f>I41+J41</f>
        <v>9064</v>
      </c>
      <c r="M41" s="105">
        <f>+L41/180</f>
        <v>50.355555555555554</v>
      </c>
      <c r="N41" s="515">
        <f>MROUND(M41,1)</f>
        <v>50</v>
      </c>
      <c r="O41" s="868">
        <f>+N41*180</f>
        <v>9000</v>
      </c>
      <c r="P41" s="512">
        <f>+O41-I41</f>
        <v>200</v>
      </c>
      <c r="Q41" s="730">
        <f>+P41/L41</f>
        <v>2.2065313327449251E-2</v>
      </c>
      <c r="R41" s="741">
        <f t="shared" si="4"/>
        <v>450</v>
      </c>
      <c r="S41" s="696">
        <f t="shared" ref="S41:S49" si="19">O41+R41</f>
        <v>9450</v>
      </c>
      <c r="T41" s="513">
        <f>S41/180</f>
        <v>52.5</v>
      </c>
      <c r="U41" s="514"/>
      <c r="V41" s="880">
        <v>15300</v>
      </c>
      <c r="W41" s="716">
        <f t="shared" si="17"/>
        <v>765</v>
      </c>
      <c r="X41" s="696">
        <f>V41+W41</f>
        <v>16065</v>
      </c>
      <c r="Y41" s="513">
        <f>X41/180</f>
        <v>89.25</v>
      </c>
      <c r="Z41" s="71"/>
      <c r="AA41" s="545"/>
    </row>
    <row r="42" spans="1:27" s="25" customFormat="1" ht="30" hidden="1" customHeight="1" x14ac:dyDescent="0.25">
      <c r="A42" s="1048"/>
      <c r="B42" s="777" t="s">
        <v>99</v>
      </c>
      <c r="C42" s="573"/>
      <c r="D42" s="448" t="s">
        <v>11</v>
      </c>
      <c r="E42" s="449">
        <v>8500</v>
      </c>
      <c r="F42" s="450" t="s">
        <v>11</v>
      </c>
      <c r="G42" s="451">
        <v>14300</v>
      </c>
      <c r="H42" s="452" t="s">
        <v>11</v>
      </c>
      <c r="I42" s="453">
        <v>8800</v>
      </c>
      <c r="J42" s="317">
        <f t="shared" ref="J42" si="20">I42*$J$2</f>
        <v>264</v>
      </c>
      <c r="K42" s="318"/>
      <c r="L42" s="51">
        <f t="shared" ref="L42" si="21">I42+J42</f>
        <v>9064</v>
      </c>
      <c r="M42" s="48">
        <f t="shared" ref="M42" si="22">+L42/180</f>
        <v>50.355555555555554</v>
      </c>
      <c r="N42" s="537">
        <f t="shared" ref="N42" si="23">MROUND(M42,1)</f>
        <v>50</v>
      </c>
      <c r="O42" s="878">
        <f>+N42*180</f>
        <v>9000</v>
      </c>
      <c r="P42" s="538">
        <f>+O42-I42</f>
        <v>200</v>
      </c>
      <c r="Q42" s="733">
        <f>+P42/L42</f>
        <v>2.2065313327449251E-2</v>
      </c>
      <c r="R42" s="742">
        <f t="shared" si="4"/>
        <v>450</v>
      </c>
      <c r="S42" s="697">
        <f t="shared" si="19"/>
        <v>9450</v>
      </c>
      <c r="T42" s="519">
        <f>S42/180</f>
        <v>52.5</v>
      </c>
      <c r="U42" s="520"/>
      <c r="V42" s="880">
        <v>15300</v>
      </c>
      <c r="W42" s="717">
        <f t="shared" si="17"/>
        <v>765</v>
      </c>
      <c r="X42" s="697">
        <f>V42+W42</f>
        <v>16065</v>
      </c>
      <c r="Y42" s="519">
        <f>X42/180</f>
        <v>89.25</v>
      </c>
      <c r="Z42" s="71"/>
      <c r="AA42" s="545"/>
    </row>
    <row r="43" spans="1:27" s="25" customFormat="1" ht="34.5" hidden="1" customHeight="1" thickBot="1" x14ac:dyDescent="0.25">
      <c r="A43" s="1049"/>
      <c r="B43" s="778" t="s">
        <v>131</v>
      </c>
      <c r="C43" s="574"/>
      <c r="D43" s="402"/>
      <c r="E43" s="454"/>
      <c r="F43" s="455"/>
      <c r="G43" s="456"/>
      <c r="H43" s="422"/>
      <c r="I43" s="423"/>
      <c r="J43" s="393"/>
      <c r="K43" s="394"/>
      <c r="L43" s="395"/>
      <c r="M43" s="396"/>
      <c r="N43" s="531"/>
      <c r="O43" s="873">
        <v>9000</v>
      </c>
      <c r="P43" s="528"/>
      <c r="Q43" s="731"/>
      <c r="R43" s="743">
        <f t="shared" si="4"/>
        <v>450</v>
      </c>
      <c r="S43" s="698">
        <f t="shared" si="19"/>
        <v>9450</v>
      </c>
      <c r="T43" s="529">
        <f t="shared" si="7"/>
        <v>52.5</v>
      </c>
      <c r="U43" s="530"/>
      <c r="V43" s="880">
        <v>15300</v>
      </c>
      <c r="W43" s="718">
        <f t="shared" si="17"/>
        <v>765</v>
      </c>
      <c r="X43" s="698">
        <f>V43+W43</f>
        <v>16065</v>
      </c>
      <c r="Y43" s="529">
        <f t="shared" si="9"/>
        <v>89.25</v>
      </c>
      <c r="Z43" s="71"/>
      <c r="AA43" s="545"/>
    </row>
    <row r="44" spans="1:27" s="25" customFormat="1" ht="30" hidden="1" customHeight="1" thickBot="1" x14ac:dyDescent="0.3">
      <c r="A44" s="1047" t="s">
        <v>52</v>
      </c>
      <c r="B44" s="761" t="s">
        <v>132</v>
      </c>
      <c r="C44" s="572"/>
      <c r="D44" s="359" t="s">
        <v>11</v>
      </c>
      <c r="E44" s="199">
        <v>9950</v>
      </c>
      <c r="F44" s="209" t="s">
        <v>11</v>
      </c>
      <c r="G44" s="200">
        <v>13950</v>
      </c>
      <c r="H44" s="198" t="s">
        <v>11</v>
      </c>
      <c r="I44" s="201">
        <v>9950</v>
      </c>
      <c r="J44" s="312">
        <f t="shared" si="5"/>
        <v>298.5</v>
      </c>
      <c r="K44" s="178"/>
      <c r="L44" s="104">
        <f t="shared" si="6"/>
        <v>10248.5</v>
      </c>
      <c r="M44" s="105">
        <f t="shared" si="0"/>
        <v>56.93611111111111</v>
      </c>
      <c r="N44" s="511">
        <f t="shared" si="1"/>
        <v>57</v>
      </c>
      <c r="O44" s="868">
        <f t="shared" ref="O44:O49" si="24">+N44*180</f>
        <v>10260</v>
      </c>
      <c r="P44" s="512">
        <f t="shared" ref="P44:P51" si="25">+O44-I44</f>
        <v>310</v>
      </c>
      <c r="Q44" s="730">
        <f t="shared" ref="Q44:Q51" si="26">+P44/L44</f>
        <v>3.0248329023759575E-2</v>
      </c>
      <c r="R44" s="741">
        <f t="shared" si="4"/>
        <v>513</v>
      </c>
      <c r="S44" s="696">
        <f t="shared" si="19"/>
        <v>10773</v>
      </c>
      <c r="T44" s="513">
        <f t="shared" si="7"/>
        <v>59.85</v>
      </c>
      <c r="U44" s="514"/>
      <c r="V44" s="880">
        <v>14724</v>
      </c>
      <c r="W44" s="716">
        <f t="shared" si="17"/>
        <v>736.2</v>
      </c>
      <c r="X44" s="696">
        <v>15460</v>
      </c>
      <c r="Y44" s="513">
        <f t="shared" si="9"/>
        <v>85.888888888888886</v>
      </c>
      <c r="Z44" s="71"/>
      <c r="AA44" s="545"/>
    </row>
    <row r="45" spans="1:27" s="25" customFormat="1" ht="31.5" hidden="1" customHeight="1" x14ac:dyDescent="0.25">
      <c r="A45" s="1048"/>
      <c r="B45" s="779" t="s">
        <v>101</v>
      </c>
      <c r="C45" s="575"/>
      <c r="D45" s="431" t="s">
        <v>11</v>
      </c>
      <c r="E45" s="367">
        <v>9950</v>
      </c>
      <c r="F45" s="368" t="s">
        <v>11</v>
      </c>
      <c r="G45" s="369">
        <v>13950</v>
      </c>
      <c r="H45" s="370" t="s">
        <v>11</v>
      </c>
      <c r="I45" s="371">
        <v>9950</v>
      </c>
      <c r="J45" s="364">
        <f t="shared" si="5"/>
        <v>298.5</v>
      </c>
      <c r="K45" s="372"/>
      <c r="L45" s="365">
        <f t="shared" si="6"/>
        <v>10248.5</v>
      </c>
      <c r="M45" s="366">
        <f t="shared" si="0"/>
        <v>56.93611111111111</v>
      </c>
      <c r="N45" s="517">
        <f t="shared" si="1"/>
        <v>57</v>
      </c>
      <c r="O45" s="872">
        <f t="shared" si="24"/>
        <v>10260</v>
      </c>
      <c r="P45" s="576">
        <f t="shared" si="25"/>
        <v>310</v>
      </c>
      <c r="Q45" s="739">
        <f t="shared" si="26"/>
        <v>3.0248329023759575E-2</v>
      </c>
      <c r="R45" s="744">
        <f t="shared" si="4"/>
        <v>513</v>
      </c>
      <c r="S45" s="699">
        <f t="shared" si="19"/>
        <v>10773</v>
      </c>
      <c r="T45" s="534">
        <f t="shared" si="7"/>
        <v>59.85</v>
      </c>
      <c r="U45" s="535"/>
      <c r="V45" s="880">
        <v>14724</v>
      </c>
      <c r="W45" s="719">
        <f t="shared" si="17"/>
        <v>736.2</v>
      </c>
      <c r="X45" s="699">
        <v>15460</v>
      </c>
      <c r="Y45" s="534">
        <f t="shared" si="9"/>
        <v>85.888888888888886</v>
      </c>
      <c r="Z45" s="71"/>
      <c r="AA45" s="545"/>
    </row>
    <row r="46" spans="1:27" s="25" customFormat="1" ht="34.5" hidden="1" customHeight="1" x14ac:dyDescent="0.2">
      <c r="A46" s="1048"/>
      <c r="B46" s="780" t="s">
        <v>133</v>
      </c>
      <c r="C46" s="577"/>
      <c r="D46" s="22" t="s">
        <v>11</v>
      </c>
      <c r="E46" s="386">
        <v>6700</v>
      </c>
      <c r="F46" s="374" t="s">
        <v>11</v>
      </c>
      <c r="G46" s="387">
        <v>13950</v>
      </c>
      <c r="H46" s="419" t="s">
        <v>11</v>
      </c>
      <c r="I46" s="434">
        <v>6700</v>
      </c>
      <c r="J46" s="317">
        <f t="shared" si="5"/>
        <v>201</v>
      </c>
      <c r="K46" s="318"/>
      <c r="L46" s="51">
        <f t="shared" si="6"/>
        <v>6901</v>
      </c>
      <c r="M46" s="48">
        <f t="shared" si="0"/>
        <v>38.338888888888889</v>
      </c>
      <c r="N46" s="523">
        <f t="shared" si="1"/>
        <v>38</v>
      </c>
      <c r="O46" s="874">
        <f t="shared" si="24"/>
        <v>6840</v>
      </c>
      <c r="P46" s="578">
        <f t="shared" si="25"/>
        <v>140</v>
      </c>
      <c r="Q46" s="740">
        <f t="shared" si="26"/>
        <v>2.0286914939863787E-2</v>
      </c>
      <c r="R46" s="750">
        <f t="shared" si="4"/>
        <v>342</v>
      </c>
      <c r="S46" s="703">
        <f t="shared" si="19"/>
        <v>7182</v>
      </c>
      <c r="T46" s="556">
        <f t="shared" si="7"/>
        <v>39.9</v>
      </c>
      <c r="U46" s="557"/>
      <c r="V46" s="880">
        <v>6840</v>
      </c>
      <c r="W46" s="725">
        <f t="shared" si="17"/>
        <v>342</v>
      </c>
      <c r="X46" s="703">
        <f>V46+W46</f>
        <v>7182</v>
      </c>
      <c r="Y46" s="556">
        <f t="shared" si="9"/>
        <v>39.9</v>
      </c>
      <c r="Z46" s="71"/>
      <c r="AA46" s="545"/>
    </row>
    <row r="47" spans="1:27" s="25" customFormat="1" ht="30.75" hidden="1" customHeight="1" x14ac:dyDescent="0.2">
      <c r="A47" s="1048"/>
      <c r="B47" s="781" t="s">
        <v>118</v>
      </c>
      <c r="C47" s="435" t="s">
        <v>42</v>
      </c>
      <c r="D47" s="436" t="s">
        <v>11</v>
      </c>
      <c r="E47" s="437">
        <v>8700</v>
      </c>
      <c r="F47" s="435" t="s">
        <v>11</v>
      </c>
      <c r="G47" s="438">
        <v>13950</v>
      </c>
      <c r="H47" s="436" t="s">
        <v>11</v>
      </c>
      <c r="I47" s="439">
        <v>8750</v>
      </c>
      <c r="J47" s="440">
        <f>I47*$J$2</f>
        <v>262.5</v>
      </c>
      <c r="K47" s="441"/>
      <c r="L47" s="442">
        <f>I47+J47</f>
        <v>9012.5</v>
      </c>
      <c r="M47" s="443">
        <f>+L47/180</f>
        <v>50.069444444444443</v>
      </c>
      <c r="N47" s="537">
        <f>MROUND(M47,1)</f>
        <v>50</v>
      </c>
      <c r="O47" s="869">
        <f t="shared" si="24"/>
        <v>9000</v>
      </c>
      <c r="P47" s="538">
        <f t="shared" si="25"/>
        <v>250</v>
      </c>
      <c r="Q47" s="733">
        <f t="shared" si="26"/>
        <v>2.7739251040221916E-2</v>
      </c>
      <c r="R47" s="746">
        <f t="shared" si="4"/>
        <v>450</v>
      </c>
      <c r="S47" s="704">
        <f t="shared" si="19"/>
        <v>9450</v>
      </c>
      <c r="T47" s="550">
        <f>S47/180</f>
        <v>52.5</v>
      </c>
      <c r="U47" s="551"/>
      <c r="V47" s="880">
        <v>14724</v>
      </c>
      <c r="W47" s="721">
        <f t="shared" si="17"/>
        <v>736.2</v>
      </c>
      <c r="X47" s="704">
        <v>15460</v>
      </c>
      <c r="Y47" s="550">
        <f>X47/180</f>
        <v>85.888888888888886</v>
      </c>
      <c r="Z47" s="71"/>
      <c r="AA47" s="545"/>
    </row>
    <row r="48" spans="1:27" s="64" customFormat="1" ht="27.75" hidden="1" customHeight="1" x14ac:dyDescent="0.2">
      <c r="A48" s="1048"/>
      <c r="B48" s="774" t="s">
        <v>134</v>
      </c>
      <c r="C48" s="579"/>
      <c r="D48" s="432" t="s">
        <v>11</v>
      </c>
      <c r="E48" s="58">
        <v>3500</v>
      </c>
      <c r="F48" s="114" t="s">
        <v>11</v>
      </c>
      <c r="G48" s="111">
        <v>13950</v>
      </c>
      <c r="H48" s="59" t="s">
        <v>11</v>
      </c>
      <c r="I48" s="103">
        <v>3500</v>
      </c>
      <c r="J48" s="317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17">
        <f t="shared" si="1"/>
        <v>20</v>
      </c>
      <c r="O48" s="870">
        <f t="shared" si="24"/>
        <v>3600</v>
      </c>
      <c r="P48" s="518">
        <f t="shared" si="25"/>
        <v>100</v>
      </c>
      <c r="Q48" s="641">
        <f t="shared" si="26"/>
        <v>2.7739251040221916E-2</v>
      </c>
      <c r="R48" s="742">
        <f t="shared" si="4"/>
        <v>180</v>
      </c>
      <c r="S48" s="697">
        <f t="shared" si="19"/>
        <v>3780</v>
      </c>
      <c r="T48" s="519">
        <f t="shared" si="7"/>
        <v>21</v>
      </c>
      <c r="U48" s="520"/>
      <c r="V48" s="880">
        <v>5940</v>
      </c>
      <c r="W48" s="717">
        <f t="shared" si="17"/>
        <v>297</v>
      </c>
      <c r="X48" s="697">
        <f>V48+W48</f>
        <v>6237</v>
      </c>
      <c r="Y48" s="519">
        <f t="shared" si="9"/>
        <v>34.65</v>
      </c>
      <c r="Z48" s="71"/>
      <c r="AA48" s="545"/>
    </row>
    <row r="49" spans="1:27" s="25" customFormat="1" ht="34.5" hidden="1" customHeight="1" thickBot="1" x14ac:dyDescent="0.25">
      <c r="A49" s="1049"/>
      <c r="B49" s="772" t="s">
        <v>135</v>
      </c>
      <c r="C49" s="501" t="s">
        <v>57</v>
      </c>
      <c r="D49" s="112" t="s">
        <v>11</v>
      </c>
      <c r="E49" s="349">
        <v>3300</v>
      </c>
      <c r="F49" s="1090" t="s">
        <v>34</v>
      </c>
      <c r="G49" s="1091"/>
      <c r="H49" s="351" t="s">
        <v>11</v>
      </c>
      <c r="I49" s="352">
        <v>3300</v>
      </c>
      <c r="J49" s="328">
        <f t="shared" si="5"/>
        <v>99</v>
      </c>
      <c r="K49" s="329"/>
      <c r="L49" s="193">
        <f t="shared" si="6"/>
        <v>3399</v>
      </c>
      <c r="M49" s="141">
        <f t="shared" si="0"/>
        <v>18.883333333333333</v>
      </c>
      <c r="N49" s="527">
        <f t="shared" si="1"/>
        <v>19</v>
      </c>
      <c r="O49" s="873">
        <f t="shared" si="24"/>
        <v>3420</v>
      </c>
      <c r="P49" s="559">
        <f t="shared" si="25"/>
        <v>120</v>
      </c>
      <c r="Q49" s="648">
        <f t="shared" si="26"/>
        <v>3.5304501323918797E-2</v>
      </c>
      <c r="R49" s="747">
        <f t="shared" si="4"/>
        <v>171</v>
      </c>
      <c r="S49" s="702">
        <f t="shared" si="19"/>
        <v>3591</v>
      </c>
      <c r="T49" s="580">
        <f t="shared" si="7"/>
        <v>19.95</v>
      </c>
      <c r="U49" s="689"/>
      <c r="V49" s="880">
        <v>5760</v>
      </c>
      <c r="W49" s="726">
        <f t="shared" si="17"/>
        <v>288</v>
      </c>
      <c r="X49" s="702">
        <f>V49+W49</f>
        <v>6048</v>
      </c>
      <c r="Y49" s="580">
        <f t="shared" si="9"/>
        <v>33.6</v>
      </c>
      <c r="Z49" s="71"/>
      <c r="AA49" s="545"/>
    </row>
    <row r="50" spans="1:27" s="25" customFormat="1" ht="34.5" hidden="1" customHeight="1" x14ac:dyDescent="0.25">
      <c r="A50" s="1120" t="s">
        <v>145</v>
      </c>
      <c r="B50" s="757" t="s">
        <v>146</v>
      </c>
      <c r="C50" s="581"/>
      <c r="D50" s="245" t="s">
        <v>11</v>
      </c>
      <c r="E50" s="344">
        <v>4500</v>
      </c>
      <c r="F50" s="345" t="s">
        <v>11</v>
      </c>
      <c r="G50" s="346">
        <v>13950</v>
      </c>
      <c r="H50" s="347" t="s">
        <v>11</v>
      </c>
      <c r="I50" s="348">
        <v>4635</v>
      </c>
      <c r="J50" s="317">
        <f>I50*$J$2</f>
        <v>139.04999999999998</v>
      </c>
      <c r="K50" s="318"/>
      <c r="L50" s="51">
        <f t="shared" si="6"/>
        <v>4774.05</v>
      </c>
      <c r="M50" s="48">
        <f t="shared" si="0"/>
        <v>26.522500000000001</v>
      </c>
      <c r="N50" s="523">
        <f t="shared" si="1"/>
        <v>27</v>
      </c>
      <c r="O50" s="868">
        <v>4635</v>
      </c>
      <c r="P50" s="524">
        <f t="shared" si="25"/>
        <v>0</v>
      </c>
      <c r="Q50" s="637">
        <f t="shared" si="26"/>
        <v>0</v>
      </c>
      <c r="R50" s="751">
        <v>0</v>
      </c>
      <c r="S50" s="700">
        <v>4635</v>
      </c>
      <c r="T50" s="582" t="s">
        <v>34</v>
      </c>
      <c r="U50" s="690"/>
      <c r="V50" s="880">
        <v>14508</v>
      </c>
      <c r="W50" s="727">
        <v>0</v>
      </c>
      <c r="X50" s="696">
        <v>14508</v>
      </c>
      <c r="Y50" s="582" t="s">
        <v>34</v>
      </c>
      <c r="Z50" s="71"/>
      <c r="AA50" s="545"/>
    </row>
    <row r="51" spans="1:27" s="25" customFormat="1" ht="30.75" hidden="1" customHeight="1" x14ac:dyDescent="0.2">
      <c r="A51" s="1121"/>
      <c r="B51" s="758" t="s">
        <v>147</v>
      </c>
      <c r="C51" s="522"/>
      <c r="D51" s="39" t="s">
        <v>11</v>
      </c>
      <c r="E51" s="60">
        <v>350</v>
      </c>
      <c r="F51" s="114" t="s">
        <v>11</v>
      </c>
      <c r="G51" s="89">
        <v>500</v>
      </c>
      <c r="H51" s="59" t="s">
        <v>11</v>
      </c>
      <c r="I51" s="353">
        <v>360</v>
      </c>
      <c r="J51" s="317">
        <f t="shared" si="5"/>
        <v>10.799999999999999</v>
      </c>
      <c r="K51" s="318"/>
      <c r="L51" s="51">
        <f t="shared" si="6"/>
        <v>370.8</v>
      </c>
      <c r="M51" s="48">
        <f t="shared" si="0"/>
        <v>2.06</v>
      </c>
      <c r="N51" s="517">
        <f t="shared" si="1"/>
        <v>2</v>
      </c>
      <c r="O51" s="869">
        <v>360</v>
      </c>
      <c r="P51" s="518">
        <f t="shared" si="25"/>
        <v>0</v>
      </c>
      <c r="Q51" s="641">
        <f t="shared" si="26"/>
        <v>0</v>
      </c>
      <c r="R51" s="752">
        <v>0</v>
      </c>
      <c r="S51" s="697">
        <v>360</v>
      </c>
      <c r="T51" s="583" t="s">
        <v>34</v>
      </c>
      <c r="U51" s="691"/>
      <c r="V51" s="880">
        <v>520</v>
      </c>
      <c r="W51" s="728">
        <v>0</v>
      </c>
      <c r="X51" s="697">
        <v>520</v>
      </c>
      <c r="Y51" s="583" t="s">
        <v>34</v>
      </c>
      <c r="Z51" s="71"/>
      <c r="AA51" s="545"/>
    </row>
    <row r="52" spans="1:27" s="25" customFormat="1" ht="38.25" hidden="1" customHeight="1" thickBot="1" x14ac:dyDescent="0.25">
      <c r="A52" s="1122"/>
      <c r="B52" s="772" t="s">
        <v>148</v>
      </c>
      <c r="C52" s="501" t="s">
        <v>62</v>
      </c>
      <c r="D52" s="112" t="s">
        <v>11</v>
      </c>
      <c r="E52" s="349">
        <v>14500</v>
      </c>
      <c r="F52" s="501" t="s">
        <v>11</v>
      </c>
      <c r="G52" s="350">
        <v>15000</v>
      </c>
      <c r="H52" s="584"/>
      <c r="I52" s="585"/>
      <c r="J52" s="328"/>
      <c r="K52" s="329"/>
      <c r="L52" s="107"/>
      <c r="M52" s="108"/>
      <c r="N52" s="527"/>
      <c r="O52" s="871">
        <v>15300</v>
      </c>
      <c r="P52" s="559"/>
      <c r="Q52" s="648"/>
      <c r="R52" s="753">
        <v>0</v>
      </c>
      <c r="S52" s="702">
        <v>15300</v>
      </c>
      <c r="T52" s="586" t="s">
        <v>34</v>
      </c>
      <c r="U52" s="692"/>
      <c r="V52" s="880">
        <v>15300</v>
      </c>
      <c r="W52" s="729">
        <v>0</v>
      </c>
      <c r="X52" s="698">
        <v>15300</v>
      </c>
      <c r="Y52" s="587" t="s">
        <v>34</v>
      </c>
      <c r="Z52" s="71"/>
      <c r="AA52" s="545"/>
    </row>
    <row r="53" spans="1:27" s="25" customFormat="1" ht="15" hidden="1" customHeight="1" thickBot="1" x14ac:dyDescent="0.3">
      <c r="A53" s="588"/>
      <c r="B53" s="589"/>
      <c r="C53" s="589"/>
      <c r="D53" s="589"/>
      <c r="E53" s="589"/>
      <c r="F53" s="589"/>
      <c r="G53" s="589"/>
      <c r="J53" s="28"/>
      <c r="L53" s="55"/>
      <c r="M53" s="56"/>
      <c r="N53" s="545"/>
      <c r="O53" s="590"/>
      <c r="P53" s="524"/>
      <c r="Q53" s="591"/>
      <c r="R53" s="591"/>
      <c r="S53" s="62"/>
      <c r="T53" s="46"/>
      <c r="U53" s="46"/>
      <c r="V53" s="62"/>
      <c r="Y53" s="46"/>
    </row>
    <row r="54" spans="1:27" s="25" customFormat="1" ht="81.75" customHeight="1" thickBot="1" x14ac:dyDescent="0.25">
      <c r="A54" s="77" t="s">
        <v>5</v>
      </c>
      <c r="B54" s="79" t="s">
        <v>188</v>
      </c>
      <c r="C54" s="79" t="s">
        <v>7</v>
      </c>
      <c r="D54" s="1123" t="s">
        <v>0</v>
      </c>
      <c r="E54" s="1124"/>
      <c r="F54" s="1125" t="s">
        <v>8</v>
      </c>
      <c r="G54" s="1126"/>
      <c r="H54" s="1113" t="s">
        <v>1</v>
      </c>
      <c r="I54" s="1114"/>
      <c r="J54" s="592">
        <v>0.03</v>
      </c>
      <c r="K54" s="1115" t="s">
        <v>3</v>
      </c>
      <c r="L54" s="1116"/>
      <c r="M54" s="80"/>
      <c r="N54" s="867" t="s">
        <v>177</v>
      </c>
      <c r="O54" s="1134" t="s">
        <v>190</v>
      </c>
      <c r="P54" s="1133"/>
      <c r="Q54" s="754" t="s">
        <v>80</v>
      </c>
      <c r="R54" s="755">
        <v>0.05</v>
      </c>
      <c r="S54" s="694" t="s">
        <v>136</v>
      </c>
      <c r="T54" s="695" t="s">
        <v>178</v>
      </c>
      <c r="U54" s="595"/>
      <c r="V54" s="866" t="s">
        <v>176</v>
      </c>
      <c r="W54" s="593">
        <v>0.05</v>
      </c>
      <c r="X54" s="694" t="s">
        <v>189</v>
      </c>
      <c r="Y54" s="594" t="s">
        <v>178</v>
      </c>
    </row>
    <row r="55" spans="1:27" s="25" customFormat="1" ht="34.5" customHeight="1" x14ac:dyDescent="0.2">
      <c r="A55" s="1065" t="s">
        <v>175</v>
      </c>
      <c r="B55" s="469" t="s">
        <v>163</v>
      </c>
      <c r="C55" s="17" t="s">
        <v>120</v>
      </c>
      <c r="D55" s="331" t="s">
        <v>11</v>
      </c>
      <c r="E55" s="242">
        <v>750</v>
      </c>
      <c r="F55" s="1092" t="s">
        <v>34</v>
      </c>
      <c r="G55" s="1153"/>
      <c r="H55" s="209" t="s">
        <v>11</v>
      </c>
      <c r="I55" s="407">
        <v>810</v>
      </c>
      <c r="J55" s="312">
        <f>I55*$J$2</f>
        <v>24.3</v>
      </c>
      <c r="K55" s="313"/>
      <c r="L55" s="104">
        <f>I55+J55</f>
        <v>834.3</v>
      </c>
      <c r="M55" s="105">
        <f>+L55/30</f>
        <v>27.81</v>
      </c>
      <c r="N55" s="515">
        <v>27.5</v>
      </c>
      <c r="O55" s="868">
        <f>+N55*30</f>
        <v>825</v>
      </c>
      <c r="P55" s="673">
        <f>+O55-I55</f>
        <v>15</v>
      </c>
      <c r="Q55" s="673">
        <f>+P55/L55</f>
        <v>1.7979144192736426E-2</v>
      </c>
      <c r="R55" s="827">
        <f>ROUNDUP(O55*$R$2,0)</f>
        <v>42</v>
      </c>
      <c r="S55" s="836">
        <f t="shared" ref="S55:S63" si="27">O55+R55</f>
        <v>867</v>
      </c>
      <c r="T55" s="844">
        <f>S55/30</f>
        <v>28.9</v>
      </c>
      <c r="U55" s="598"/>
      <c r="V55" s="1154" t="s">
        <v>34</v>
      </c>
      <c r="W55" s="859"/>
      <c r="X55" s="1146" t="s">
        <v>34</v>
      </c>
      <c r="Y55" s="599"/>
    </row>
    <row r="56" spans="1:27" s="25" customFormat="1" ht="34.5" customHeight="1" x14ac:dyDescent="0.2">
      <c r="A56" s="1066"/>
      <c r="B56" s="470" t="s">
        <v>162</v>
      </c>
      <c r="C56" s="17" t="s">
        <v>120</v>
      </c>
      <c r="D56" s="373" t="s">
        <v>11</v>
      </c>
      <c r="E56" s="467">
        <v>750</v>
      </c>
      <c r="F56" s="1147" t="s">
        <v>34</v>
      </c>
      <c r="G56" s="1148"/>
      <c r="H56" s="373" t="s">
        <v>11</v>
      </c>
      <c r="I56" s="468">
        <v>810</v>
      </c>
      <c r="J56" s="317">
        <f>I56*$J$2</f>
        <v>24.3</v>
      </c>
      <c r="K56" s="318"/>
      <c r="L56" s="51">
        <f t="shared" si="6"/>
        <v>834.3</v>
      </c>
      <c r="M56" s="48">
        <f t="shared" ref="M56" si="28">+L56/30</f>
        <v>27.81</v>
      </c>
      <c r="N56" s="537">
        <v>27.5</v>
      </c>
      <c r="O56" s="878">
        <f>+N56*30</f>
        <v>825</v>
      </c>
      <c r="P56" s="674">
        <f>+O56-I56</f>
        <v>15</v>
      </c>
      <c r="Q56" s="674">
        <f>+P56/L56</f>
        <v>1.7979144192736426E-2</v>
      </c>
      <c r="R56" s="830">
        <f>ROUNDUP(O56*$R$2,0)</f>
        <v>42</v>
      </c>
      <c r="S56" s="837">
        <f t="shared" si="27"/>
        <v>867</v>
      </c>
      <c r="T56" s="845">
        <f>S56/30</f>
        <v>28.9</v>
      </c>
      <c r="U56" s="600"/>
      <c r="V56" s="1138"/>
      <c r="W56" s="822"/>
      <c r="X56" s="1140"/>
      <c r="Y56" s="601"/>
    </row>
    <row r="57" spans="1:27" s="25" customFormat="1" ht="34.5" customHeight="1" x14ac:dyDescent="0.2">
      <c r="A57" s="1066"/>
      <c r="B57" s="602" t="s">
        <v>156</v>
      </c>
      <c r="C57" s="17" t="s">
        <v>161</v>
      </c>
      <c r="D57" s="318"/>
      <c r="E57" s="318"/>
      <c r="F57" s="603"/>
      <c r="G57" s="318"/>
      <c r="H57" s="114" t="s">
        <v>11</v>
      </c>
      <c r="I57" s="408">
        <v>2000</v>
      </c>
      <c r="J57" s="317">
        <f>I57*$J$2</f>
        <v>60</v>
      </c>
      <c r="K57" s="318"/>
      <c r="L57" s="51">
        <f t="shared" si="6"/>
        <v>2060</v>
      </c>
      <c r="M57" s="48">
        <f>+L57/60</f>
        <v>34.333333333333336</v>
      </c>
      <c r="N57" s="517">
        <f>MROUND(M57,1)</f>
        <v>34</v>
      </c>
      <c r="O57" s="869">
        <f>+N57*60</f>
        <v>2040</v>
      </c>
      <c r="P57" s="675">
        <f>+O57-I57</f>
        <v>40</v>
      </c>
      <c r="Q57" s="675">
        <f>+P57/L57</f>
        <v>1.9417475728155338E-2</v>
      </c>
      <c r="R57" s="828">
        <f>(O57*$R$2)</f>
        <v>102</v>
      </c>
      <c r="S57" s="838">
        <f t="shared" si="27"/>
        <v>2142</v>
      </c>
      <c r="T57" s="846">
        <f>S57/60</f>
        <v>35.700000000000003</v>
      </c>
      <c r="U57" s="600"/>
      <c r="V57" s="1138"/>
      <c r="W57" s="822"/>
      <c r="X57" s="1140"/>
      <c r="Y57" s="604"/>
    </row>
    <row r="58" spans="1:27" s="25" customFormat="1" ht="34.5" customHeight="1" x14ac:dyDescent="0.2">
      <c r="A58" s="1066"/>
      <c r="B58" s="465" t="s">
        <v>155</v>
      </c>
      <c r="C58" s="605" t="s">
        <v>65</v>
      </c>
      <c r="D58" s="318"/>
      <c r="E58" s="318"/>
      <c r="F58" s="606"/>
      <c r="G58" s="318"/>
      <c r="H58" s="361"/>
      <c r="I58" s="464"/>
      <c r="J58" s="317"/>
      <c r="K58" s="318"/>
      <c r="L58" s="51"/>
      <c r="M58" s="48"/>
      <c r="N58" s="523"/>
      <c r="O58" s="878">
        <v>1740</v>
      </c>
      <c r="P58" s="676"/>
      <c r="Q58" s="676"/>
      <c r="R58" s="831">
        <f>(O58*$R$2)</f>
        <v>87</v>
      </c>
      <c r="S58" s="839">
        <f t="shared" si="27"/>
        <v>1827</v>
      </c>
      <c r="T58" s="847">
        <f>S58/60</f>
        <v>30.45</v>
      </c>
      <c r="U58" s="600"/>
      <c r="V58" s="1138"/>
      <c r="W58" s="822"/>
      <c r="X58" s="1140"/>
      <c r="Y58" s="601"/>
    </row>
    <row r="59" spans="1:27" s="25" customFormat="1" ht="45" x14ac:dyDescent="0.2">
      <c r="A59" s="1066"/>
      <c r="B59" s="466" t="s">
        <v>160</v>
      </c>
      <c r="C59" s="609" t="s">
        <v>65</v>
      </c>
      <c r="D59" s="503" t="s">
        <v>11</v>
      </c>
      <c r="E59" s="238">
        <v>1500</v>
      </c>
      <c r="F59" s="1149" t="s">
        <v>34</v>
      </c>
      <c r="G59" s="1150"/>
      <c r="H59" s="239" t="s">
        <v>91</v>
      </c>
      <c r="I59" s="610"/>
      <c r="J59" s="317">
        <f>I59*$J$2</f>
        <v>0</v>
      </c>
      <c r="K59" s="62"/>
      <c r="L59" s="51">
        <f t="shared" si="6"/>
        <v>0</v>
      </c>
      <c r="M59" s="48">
        <f>+L59/60</f>
        <v>0</v>
      </c>
      <c r="N59" s="517">
        <f t="shared" si="1"/>
        <v>0</v>
      </c>
      <c r="O59" s="869">
        <v>1620</v>
      </c>
      <c r="P59" s="675">
        <f>+O59-I59</f>
        <v>1620</v>
      </c>
      <c r="Q59" s="675"/>
      <c r="R59" s="828">
        <f>(O59*$R$2)</f>
        <v>81</v>
      </c>
      <c r="S59" s="838">
        <f t="shared" si="27"/>
        <v>1701</v>
      </c>
      <c r="T59" s="846">
        <f>S59/60</f>
        <v>28.35</v>
      </c>
      <c r="U59" s="600"/>
      <c r="V59" s="1138"/>
      <c r="W59" s="294"/>
      <c r="X59" s="1140"/>
      <c r="Y59" s="601"/>
    </row>
    <row r="60" spans="1:27" s="25" customFormat="1" ht="39" customHeight="1" x14ac:dyDescent="0.2">
      <c r="A60" s="1066"/>
      <c r="B60" s="466" t="s">
        <v>158</v>
      </c>
      <c r="C60" s="605" t="s">
        <v>65</v>
      </c>
      <c r="D60" s="503"/>
      <c r="E60" s="238"/>
      <c r="F60" s="503"/>
      <c r="G60" s="504"/>
      <c r="H60" s="239"/>
      <c r="I60" s="611"/>
      <c r="J60" s="317"/>
      <c r="K60" s="62"/>
      <c r="L60" s="51"/>
      <c r="M60" s="48"/>
      <c r="N60" s="517"/>
      <c r="O60" s="869">
        <v>1620</v>
      </c>
      <c r="P60" s="675"/>
      <c r="Q60" s="675"/>
      <c r="R60" s="828">
        <f>(O60*$R$2)</f>
        <v>81</v>
      </c>
      <c r="S60" s="838">
        <f t="shared" si="27"/>
        <v>1701</v>
      </c>
      <c r="T60" s="846">
        <f>S60/60</f>
        <v>28.35</v>
      </c>
      <c r="U60" s="600"/>
      <c r="V60" s="1138"/>
      <c r="W60" s="822"/>
      <c r="X60" s="1140"/>
      <c r="Y60" s="601"/>
    </row>
    <row r="61" spans="1:27" s="25" customFormat="1" ht="45" x14ac:dyDescent="0.2">
      <c r="A61" s="1066"/>
      <c r="B61" s="466" t="s">
        <v>159</v>
      </c>
      <c r="C61" s="17" t="s">
        <v>120</v>
      </c>
      <c r="D61" s="503" t="s">
        <v>11</v>
      </c>
      <c r="E61" s="238">
        <v>1500</v>
      </c>
      <c r="F61" s="1149" t="s">
        <v>34</v>
      </c>
      <c r="G61" s="1150"/>
      <c r="H61" s="239" t="s">
        <v>91</v>
      </c>
      <c r="I61" s="409"/>
      <c r="J61" s="317">
        <f>I61*$J$2</f>
        <v>0</v>
      </c>
      <c r="K61" s="318"/>
      <c r="L61" s="51">
        <f t="shared" si="6"/>
        <v>0</v>
      </c>
      <c r="M61" s="48">
        <f t="shared" ref="M61:M62" si="29">+L61/60</f>
        <v>0</v>
      </c>
      <c r="N61" s="523">
        <v>27.5</v>
      </c>
      <c r="O61" s="870">
        <f>+N61*30</f>
        <v>825</v>
      </c>
      <c r="P61" s="675">
        <f>+O61-I61</f>
        <v>825</v>
      </c>
      <c r="Q61" s="675"/>
      <c r="R61" s="832">
        <f>ROUNDUP(O61*$R$2,0)</f>
        <v>42</v>
      </c>
      <c r="S61" s="840">
        <f t="shared" si="27"/>
        <v>867</v>
      </c>
      <c r="T61" s="848">
        <f>S61/30</f>
        <v>28.9</v>
      </c>
      <c r="U61" s="600"/>
      <c r="V61" s="1138"/>
      <c r="W61" s="822"/>
      <c r="X61" s="1140"/>
      <c r="Y61" s="604"/>
    </row>
    <row r="62" spans="1:27" s="25" customFormat="1" ht="45" x14ac:dyDescent="0.2">
      <c r="A62" s="1066"/>
      <c r="B62" s="465" t="s">
        <v>154</v>
      </c>
      <c r="C62" s="17" t="s">
        <v>120</v>
      </c>
      <c r="D62" s="503" t="s">
        <v>11</v>
      </c>
      <c r="E62" s="238">
        <v>1500</v>
      </c>
      <c r="F62" s="1149" t="s">
        <v>34</v>
      </c>
      <c r="G62" s="1150"/>
      <c r="H62" s="239" t="s">
        <v>91</v>
      </c>
      <c r="I62" s="410"/>
      <c r="J62" s="317">
        <f>I62*$J$2</f>
        <v>0</v>
      </c>
      <c r="K62" s="318"/>
      <c r="L62" s="51">
        <f t="shared" si="6"/>
        <v>0</v>
      </c>
      <c r="M62" s="48">
        <f t="shared" si="29"/>
        <v>0</v>
      </c>
      <c r="N62" s="517">
        <v>27.5</v>
      </c>
      <c r="O62" s="869">
        <f>+N62*30</f>
        <v>825</v>
      </c>
      <c r="P62" s="675">
        <f>+O62-I62</f>
        <v>825</v>
      </c>
      <c r="Q62" s="675"/>
      <c r="R62" s="831">
        <f>ROUNDUP(O62*$R$2,0)</f>
        <v>42</v>
      </c>
      <c r="S62" s="839">
        <f t="shared" si="27"/>
        <v>867</v>
      </c>
      <c r="T62" s="847">
        <f>S62/30</f>
        <v>28.9</v>
      </c>
      <c r="U62" s="600"/>
      <c r="V62" s="1138"/>
      <c r="W62" s="822"/>
      <c r="X62" s="1140"/>
      <c r="Y62" s="604"/>
    </row>
    <row r="63" spans="1:27" s="25" customFormat="1" ht="33.75" customHeight="1" thickBot="1" x14ac:dyDescent="0.3">
      <c r="A63" s="1066"/>
      <c r="B63" s="496" t="s">
        <v>157</v>
      </c>
      <c r="C63" s="497" t="s">
        <v>168</v>
      </c>
      <c r="D63" s="1127" t="s">
        <v>66</v>
      </c>
      <c r="E63" s="1128"/>
      <c r="F63" s="1151" t="s">
        <v>34</v>
      </c>
      <c r="G63" s="1152"/>
      <c r="H63" s="612" t="s">
        <v>66</v>
      </c>
      <c r="I63" s="613">
        <v>300</v>
      </c>
      <c r="J63" s="328">
        <v>39</v>
      </c>
      <c r="K63" s="329"/>
      <c r="L63" s="193">
        <f t="shared" si="6"/>
        <v>339</v>
      </c>
      <c r="M63" s="141">
        <f>+L63/10</f>
        <v>33.9</v>
      </c>
      <c r="N63" s="527">
        <f t="shared" si="1"/>
        <v>34</v>
      </c>
      <c r="O63" s="871">
        <f>+N63*10</f>
        <v>340</v>
      </c>
      <c r="P63" s="678">
        <f>+O63-I63</f>
        <v>40</v>
      </c>
      <c r="Q63" s="678">
        <f>+P63/L63</f>
        <v>0.11799410029498525</v>
      </c>
      <c r="R63" s="833">
        <f>ROUNDUP(O63*$R$2,0)</f>
        <v>17</v>
      </c>
      <c r="S63" s="841">
        <f t="shared" si="27"/>
        <v>357</v>
      </c>
      <c r="T63" s="849">
        <f>S63/10</f>
        <v>35.700000000000003</v>
      </c>
      <c r="U63" s="615"/>
      <c r="V63" s="1139"/>
      <c r="W63" s="823"/>
      <c r="X63" s="1141"/>
      <c r="Y63" s="616"/>
    </row>
    <row r="64" spans="1:27" s="25" customFormat="1" ht="48.75" customHeight="1" thickBot="1" x14ac:dyDescent="0.25">
      <c r="A64" s="1065" t="s">
        <v>181</v>
      </c>
      <c r="B64" s="495" t="s">
        <v>107</v>
      </c>
      <c r="C64" s="17" t="s">
        <v>120</v>
      </c>
      <c r="D64" s="375" t="s">
        <v>11</v>
      </c>
      <c r="E64" s="412">
        <v>4700</v>
      </c>
      <c r="F64" s="413" t="s">
        <v>11</v>
      </c>
      <c r="G64" s="414">
        <v>14300</v>
      </c>
      <c r="H64" s="375" t="s">
        <v>11</v>
      </c>
      <c r="I64" s="415">
        <v>4900</v>
      </c>
      <c r="J64" s="328"/>
      <c r="K64" s="329"/>
      <c r="L64" s="107"/>
      <c r="M64" s="108"/>
      <c r="N64" s="511">
        <v>27.5</v>
      </c>
      <c r="O64" s="888">
        <v>825</v>
      </c>
      <c r="P64" s="680"/>
      <c r="Q64" s="829"/>
      <c r="R64" s="834">
        <v>42</v>
      </c>
      <c r="S64" s="842">
        <v>867</v>
      </c>
      <c r="T64" s="850">
        <v>28.9</v>
      </c>
      <c r="U64" s="617"/>
      <c r="V64" s="1117" t="s">
        <v>34</v>
      </c>
      <c r="W64" s="824"/>
      <c r="X64" s="1086" t="s">
        <v>34</v>
      </c>
      <c r="Y64" s="618"/>
      <c r="Z64" s="71"/>
      <c r="AA64" s="545"/>
    </row>
    <row r="65" spans="1:25" s="25" customFormat="1" ht="50.25" customHeight="1" thickBot="1" x14ac:dyDescent="0.3">
      <c r="A65" s="1072"/>
      <c r="B65" s="493" t="s">
        <v>182</v>
      </c>
      <c r="C65" s="494" t="s">
        <v>168</v>
      </c>
      <c r="D65" s="619"/>
      <c r="E65" s="620"/>
      <c r="F65" s="489"/>
      <c r="G65" s="490"/>
      <c r="H65" s="619"/>
      <c r="I65" s="621"/>
      <c r="J65" s="491"/>
      <c r="K65" s="492"/>
      <c r="L65" s="487"/>
      <c r="M65" s="205"/>
      <c r="N65" s="527">
        <v>34</v>
      </c>
      <c r="O65" s="871">
        <v>340</v>
      </c>
      <c r="P65" s="678">
        <v>40</v>
      </c>
      <c r="Q65" s="678">
        <v>0.11799410029498525</v>
      </c>
      <c r="R65" s="835">
        <v>17</v>
      </c>
      <c r="S65" s="843">
        <v>357</v>
      </c>
      <c r="T65" s="851">
        <v>35.700000000000003</v>
      </c>
      <c r="U65" s="914"/>
      <c r="V65" s="1118"/>
      <c r="W65" s="825"/>
      <c r="X65" s="1135"/>
      <c r="Y65" s="622"/>
    </row>
    <row r="66" spans="1:25" s="25" customFormat="1" ht="30" customHeight="1" x14ac:dyDescent="0.2">
      <c r="A66" s="1065" t="s">
        <v>164</v>
      </c>
      <c r="B66" s="623" t="s">
        <v>165</v>
      </c>
      <c r="C66" s="624" t="s">
        <v>179</v>
      </c>
      <c r="D66" s="120" t="s">
        <v>11</v>
      </c>
      <c r="E66" s="357">
        <v>495</v>
      </c>
      <c r="F66" s="1136" t="s">
        <v>34</v>
      </c>
      <c r="G66" s="1137"/>
      <c r="H66" s="120" t="s">
        <v>11</v>
      </c>
      <c r="I66" s="625">
        <v>666.6</v>
      </c>
      <c r="J66" s="61">
        <f>I66*$J$2</f>
        <v>19.998000000000001</v>
      </c>
      <c r="K66" s="318"/>
      <c r="L66" s="51">
        <f t="shared" si="6"/>
        <v>686.59800000000007</v>
      </c>
      <c r="M66" s="48">
        <f>+L66/20</f>
        <v>34.329900000000002</v>
      </c>
      <c r="N66" s="523">
        <f t="shared" si="1"/>
        <v>34</v>
      </c>
      <c r="O66" s="870">
        <v>666.6</v>
      </c>
      <c r="P66" s="676">
        <f>+O66-I66</f>
        <v>0</v>
      </c>
      <c r="Q66" s="676">
        <f>+P66/L66</f>
        <v>0</v>
      </c>
      <c r="R66" s="831"/>
      <c r="S66" s="839">
        <v>714</v>
      </c>
      <c r="T66" s="847">
        <v>35.700000000000003</v>
      </c>
      <c r="U66" s="600"/>
      <c r="V66" s="1138" t="s">
        <v>34</v>
      </c>
      <c r="W66" s="826"/>
      <c r="X66" s="1140" t="s">
        <v>34</v>
      </c>
      <c r="Y66" s="626"/>
    </row>
    <row r="67" spans="1:25" s="629" customFormat="1" ht="45" x14ac:dyDescent="0.2">
      <c r="A67" s="1066"/>
      <c r="B67" s="547" t="s">
        <v>166</v>
      </c>
      <c r="C67" s="627" t="s">
        <v>179</v>
      </c>
      <c r="D67" s="114" t="s">
        <v>11</v>
      </c>
      <c r="E67" s="60">
        <v>495</v>
      </c>
      <c r="F67" s="1142" t="s">
        <v>34</v>
      </c>
      <c r="G67" s="1143"/>
      <c r="H67" s="114" t="s">
        <v>11</v>
      </c>
      <c r="I67" s="628">
        <v>666.6</v>
      </c>
      <c r="J67" s="61">
        <f>I67*$J$2</f>
        <v>19.998000000000001</v>
      </c>
      <c r="K67" s="318"/>
      <c r="L67" s="51">
        <f t="shared" si="6"/>
        <v>686.59800000000007</v>
      </c>
      <c r="M67" s="48">
        <f t="shared" ref="M67:M68" si="30">+L67/20</f>
        <v>34.329900000000002</v>
      </c>
      <c r="N67" s="537">
        <f t="shared" si="1"/>
        <v>34</v>
      </c>
      <c r="O67" s="869">
        <v>666.6</v>
      </c>
      <c r="P67" s="674">
        <f>+O67-I67</f>
        <v>0</v>
      </c>
      <c r="Q67" s="674">
        <f>+P67/L67</f>
        <v>0</v>
      </c>
      <c r="R67" s="828"/>
      <c r="S67" s="838">
        <v>714</v>
      </c>
      <c r="T67" s="845">
        <v>35.700000000000003</v>
      </c>
      <c r="U67" s="600"/>
      <c r="V67" s="1138"/>
      <c r="W67" s="294"/>
      <c r="X67" s="1140"/>
      <c r="Y67" s="604"/>
    </row>
    <row r="68" spans="1:25" s="25" customFormat="1" ht="45.75" thickBot="1" x14ac:dyDescent="0.25">
      <c r="A68" s="1072"/>
      <c r="B68" s="630" t="s">
        <v>167</v>
      </c>
      <c r="C68" s="631" t="s">
        <v>179</v>
      </c>
      <c r="D68" s="501" t="s">
        <v>11</v>
      </c>
      <c r="E68" s="243">
        <v>495</v>
      </c>
      <c r="F68" s="1144" t="s">
        <v>34</v>
      </c>
      <c r="G68" s="1145"/>
      <c r="H68" s="501" t="s">
        <v>11</v>
      </c>
      <c r="I68" s="632">
        <v>666.6</v>
      </c>
      <c r="J68" s="355">
        <f>I68*$J$2</f>
        <v>19.998000000000001</v>
      </c>
      <c r="K68" s="329"/>
      <c r="L68" s="193">
        <f t="shared" ref="L68:L73" si="31">I68+J68</f>
        <v>686.59800000000007</v>
      </c>
      <c r="M68" s="141">
        <f t="shared" si="30"/>
        <v>34.329900000000002</v>
      </c>
      <c r="N68" s="531">
        <f t="shared" si="1"/>
        <v>34</v>
      </c>
      <c r="O68" s="871">
        <v>666.6</v>
      </c>
      <c r="P68" s="681">
        <f>+O68-I68</f>
        <v>0</v>
      </c>
      <c r="Q68" s="681">
        <f>+P68/L68</f>
        <v>0</v>
      </c>
      <c r="R68" s="835"/>
      <c r="S68" s="843">
        <v>714</v>
      </c>
      <c r="T68" s="852">
        <v>35.700000000000003</v>
      </c>
      <c r="U68" s="615"/>
      <c r="V68" s="1139"/>
      <c r="W68" s="823"/>
      <c r="X68" s="1141"/>
      <c r="Y68" s="616"/>
    </row>
    <row r="69" spans="1:25" s="25" customFormat="1" ht="33" customHeight="1" x14ac:dyDescent="0.2">
      <c r="A69" s="1076" t="s">
        <v>145</v>
      </c>
      <c r="B69" s="210" t="s">
        <v>59</v>
      </c>
      <c r="C69" s="634"/>
      <c r="D69" s="358" t="s">
        <v>11</v>
      </c>
      <c r="E69" s="635">
        <v>2560</v>
      </c>
      <c r="F69" s="636"/>
      <c r="G69" s="635"/>
      <c r="H69" s="359" t="s">
        <v>11</v>
      </c>
      <c r="I69" s="199">
        <v>2637</v>
      </c>
      <c r="J69" s="354">
        <f>I69*$J$2</f>
        <v>79.11</v>
      </c>
      <c r="K69" s="178"/>
      <c r="L69" s="104">
        <f t="shared" si="31"/>
        <v>2716.11</v>
      </c>
      <c r="M69" s="105">
        <f t="shared" ref="M69:M72" si="32">+L69/180</f>
        <v>15.089500000000001</v>
      </c>
      <c r="N69" s="515">
        <f t="shared" si="1"/>
        <v>15</v>
      </c>
      <c r="O69" s="868">
        <v>2637</v>
      </c>
      <c r="P69" s="673">
        <f>+O69-I69</f>
        <v>0</v>
      </c>
      <c r="Q69" s="673">
        <f>+P69/L69</f>
        <v>0</v>
      </c>
      <c r="R69" s="831">
        <v>0</v>
      </c>
      <c r="S69" s="836">
        <v>2637</v>
      </c>
      <c r="T69" s="853" t="s">
        <v>34</v>
      </c>
      <c r="U69" s="600"/>
      <c r="V69" s="889">
        <v>14508</v>
      </c>
      <c r="W69" s="827">
        <f>V69*$W$2</f>
        <v>725.40000000000009</v>
      </c>
      <c r="X69" s="860">
        <v>14508</v>
      </c>
      <c r="Y69" s="679">
        <f t="shared" ref="Y69:Y71" si="33">X69/180</f>
        <v>80.599999999999994</v>
      </c>
    </row>
    <row r="70" spans="1:25" s="25" customFormat="1" ht="30" x14ac:dyDescent="0.2">
      <c r="A70" s="1077"/>
      <c r="B70" s="500" t="s">
        <v>67</v>
      </c>
      <c r="C70" s="522"/>
      <c r="D70" s="360" t="s">
        <v>11</v>
      </c>
      <c r="E70" s="639"/>
      <c r="F70" s="640"/>
      <c r="G70" s="639"/>
      <c r="H70" s="361" t="s">
        <v>11</v>
      </c>
      <c r="I70" s="60">
        <v>361</v>
      </c>
      <c r="J70" s="61"/>
      <c r="K70" s="318"/>
      <c r="L70" s="51"/>
      <c r="M70" s="48"/>
      <c r="N70" s="517"/>
      <c r="O70" s="869">
        <v>361</v>
      </c>
      <c r="P70" s="675"/>
      <c r="Q70" s="675"/>
      <c r="R70" s="828">
        <v>0</v>
      </c>
      <c r="S70" s="838">
        <v>361</v>
      </c>
      <c r="T70" s="854" t="s">
        <v>34</v>
      </c>
      <c r="U70" s="642"/>
      <c r="V70" s="890">
        <v>520</v>
      </c>
      <c r="W70" s="828">
        <f>V70*$W$2</f>
        <v>26</v>
      </c>
      <c r="X70" s="861">
        <v>520</v>
      </c>
      <c r="Y70" s="677">
        <f t="shared" si="33"/>
        <v>2.8888888888888888</v>
      </c>
    </row>
    <row r="71" spans="1:25" s="25" customFormat="1" ht="34.5" customHeight="1" x14ac:dyDescent="0.2">
      <c r="A71" s="1077"/>
      <c r="B71" s="500" t="s">
        <v>68</v>
      </c>
      <c r="C71" s="643" t="s">
        <v>69</v>
      </c>
      <c r="D71" s="360" t="s">
        <v>11</v>
      </c>
      <c r="E71" s="644"/>
      <c r="F71" s="645"/>
      <c r="G71" s="644"/>
      <c r="H71" s="361" t="s">
        <v>11</v>
      </c>
      <c r="I71" s="58">
        <v>14930</v>
      </c>
      <c r="J71" s="61">
        <f>I71*$J$2</f>
        <v>447.9</v>
      </c>
      <c r="K71" s="318"/>
      <c r="L71" s="51">
        <f t="shared" si="31"/>
        <v>15377.9</v>
      </c>
      <c r="M71" s="48">
        <f t="shared" si="32"/>
        <v>85.432777777777773</v>
      </c>
      <c r="N71" s="537">
        <f t="shared" si="1"/>
        <v>85</v>
      </c>
      <c r="O71" s="870">
        <f>+N71*180</f>
        <v>15300</v>
      </c>
      <c r="P71" s="674">
        <f>+O71-I71</f>
        <v>370</v>
      </c>
      <c r="Q71" s="674">
        <f>+P71/L71</f>
        <v>2.406050240930166E-2</v>
      </c>
      <c r="R71" s="831">
        <v>0</v>
      </c>
      <c r="S71" s="839">
        <v>15300</v>
      </c>
      <c r="T71" s="853" t="s">
        <v>34</v>
      </c>
      <c r="U71" s="600"/>
      <c r="V71" s="891">
        <v>15300</v>
      </c>
      <c r="W71" s="828">
        <f>V71*$W$2</f>
        <v>765</v>
      </c>
      <c r="X71" s="862">
        <v>15300</v>
      </c>
      <c r="Y71" s="677">
        <f t="shared" si="33"/>
        <v>85</v>
      </c>
    </row>
    <row r="72" spans="1:25" s="25" customFormat="1" ht="30.75" customHeight="1" x14ac:dyDescent="0.2">
      <c r="A72" s="1077"/>
      <c r="B72" s="500" t="s">
        <v>70</v>
      </c>
      <c r="C72" s="643" t="s">
        <v>71</v>
      </c>
      <c r="D72" s="360" t="s">
        <v>11</v>
      </c>
      <c r="E72" s="639"/>
      <c r="F72" s="640"/>
      <c r="G72" s="639"/>
      <c r="H72" s="361" t="s">
        <v>11</v>
      </c>
      <c r="I72" s="58">
        <v>9950</v>
      </c>
      <c r="J72" s="61">
        <f>I72*$J$2</f>
        <v>298.5</v>
      </c>
      <c r="K72" s="318"/>
      <c r="L72" s="51">
        <f t="shared" si="31"/>
        <v>10248.5</v>
      </c>
      <c r="M72" s="48">
        <f t="shared" si="32"/>
        <v>56.93611111111111</v>
      </c>
      <c r="N72" s="537">
        <f t="shared" si="1"/>
        <v>57</v>
      </c>
      <c r="O72" s="869">
        <f>+N72*180</f>
        <v>10260</v>
      </c>
      <c r="P72" s="674">
        <f>+O72-I72</f>
        <v>310</v>
      </c>
      <c r="Q72" s="674">
        <f>+P72/L72</f>
        <v>3.0248329023759575E-2</v>
      </c>
      <c r="R72" s="828">
        <v>0</v>
      </c>
      <c r="S72" s="838">
        <v>10260</v>
      </c>
      <c r="T72" s="854" t="s">
        <v>34</v>
      </c>
      <c r="U72" s="642"/>
      <c r="V72" s="820" t="s">
        <v>34</v>
      </c>
      <c r="W72" s="294" t="e">
        <f>V72*$W$2</f>
        <v>#VALUE!</v>
      </c>
      <c r="X72" s="863" t="s">
        <v>34</v>
      </c>
      <c r="Y72" s="604"/>
    </row>
    <row r="73" spans="1:25" s="25" customFormat="1" ht="27.75" customHeight="1" thickBot="1" x14ac:dyDescent="0.3">
      <c r="A73" s="1078"/>
      <c r="B73" s="502" t="s">
        <v>192</v>
      </c>
      <c r="C73" s="555"/>
      <c r="D73" s="362" t="s">
        <v>11</v>
      </c>
      <c r="E73" s="646"/>
      <c r="F73" s="647"/>
      <c r="G73" s="646"/>
      <c r="H73" s="363" t="s">
        <v>11</v>
      </c>
      <c r="I73" s="340">
        <v>1350</v>
      </c>
      <c r="J73" s="355">
        <f>I73*$J$2</f>
        <v>40.5</v>
      </c>
      <c r="K73" s="329"/>
      <c r="L73" s="193">
        <f t="shared" si="31"/>
        <v>1390.5</v>
      </c>
      <c r="M73" s="141"/>
      <c r="N73" s="531">
        <f t="shared" si="1"/>
        <v>0</v>
      </c>
      <c r="O73" s="871">
        <v>1360</v>
      </c>
      <c r="P73" s="681">
        <f>+O73-I73</f>
        <v>10</v>
      </c>
      <c r="Q73" s="681">
        <f>+P73/L73</f>
        <v>7.1916576770945703E-3</v>
      </c>
      <c r="R73" s="835">
        <v>0</v>
      </c>
      <c r="S73" s="843">
        <v>1360</v>
      </c>
      <c r="T73" s="855" t="s">
        <v>34</v>
      </c>
      <c r="U73" s="615"/>
      <c r="V73" s="821" t="s">
        <v>34</v>
      </c>
      <c r="W73" s="823" t="e">
        <f>V73*$W$2</f>
        <v>#VALUE!</v>
      </c>
      <c r="X73" s="864" t="s">
        <v>34</v>
      </c>
      <c r="Y73" s="616"/>
    </row>
    <row r="74" spans="1:25" s="25" customFormat="1" ht="15" hidden="1" customHeight="1" thickBot="1" x14ac:dyDescent="0.3">
      <c r="A74" s="588"/>
      <c r="B74" s="589"/>
      <c r="C74" s="589"/>
      <c r="D74" s="589"/>
      <c r="E74" s="589"/>
      <c r="F74" s="589"/>
      <c r="G74" s="589"/>
      <c r="H74" s="22"/>
      <c r="I74" s="20"/>
      <c r="J74" s="28"/>
      <c r="L74" s="51"/>
      <c r="M74" s="48"/>
      <c r="N74" s="651"/>
      <c r="O74" s="856"/>
      <c r="P74" s="524"/>
      <c r="Q74" s="591"/>
      <c r="R74" s="591"/>
      <c r="S74" s="62"/>
      <c r="T74" s="46"/>
      <c r="U74" s="46"/>
      <c r="V74" s="62"/>
      <c r="Y74" s="46"/>
    </row>
    <row r="75" spans="1:25" s="25" customFormat="1" ht="59.25" hidden="1" customHeight="1" thickBot="1" x14ac:dyDescent="0.3">
      <c r="A75" s="649"/>
      <c r="B75" s="79" t="s">
        <v>72</v>
      </c>
      <c r="C75" s="650"/>
      <c r="D75" s="1129"/>
      <c r="E75" s="1130"/>
      <c r="F75" s="1129"/>
      <c r="G75" s="1131"/>
      <c r="H75" s="222"/>
      <c r="I75" s="484"/>
      <c r="J75" s="485"/>
      <c r="K75" s="486"/>
      <c r="L75" s="487"/>
      <c r="M75" s="205"/>
      <c r="N75" s="867" t="s">
        <v>177</v>
      </c>
      <c r="O75" s="1132" t="s">
        <v>190</v>
      </c>
      <c r="P75" s="1133"/>
      <c r="Q75" s="652" t="s">
        <v>80</v>
      </c>
      <c r="R75" s="755">
        <v>0.05</v>
      </c>
      <c r="S75" s="858" t="s">
        <v>136</v>
      </c>
      <c r="T75" s="695" t="s">
        <v>178</v>
      </c>
      <c r="U75" s="653"/>
      <c r="V75" s="895" t="s">
        <v>176</v>
      </c>
      <c r="W75" s="654">
        <v>0.05</v>
      </c>
      <c r="X75" s="694" t="s">
        <v>189</v>
      </c>
      <c r="Y75" s="695" t="s">
        <v>178</v>
      </c>
    </row>
    <row r="76" spans="1:25" s="25" customFormat="1" ht="34.5" hidden="1" customHeight="1" x14ac:dyDescent="0.25">
      <c r="A76" s="1076" t="s">
        <v>152</v>
      </c>
      <c r="B76" s="482" t="s">
        <v>73</v>
      </c>
      <c r="C76" s="483" t="s">
        <v>75</v>
      </c>
      <c r="D76" s="589"/>
      <c r="E76" s="589"/>
      <c r="F76" s="589"/>
      <c r="G76" s="589"/>
      <c r="H76" s="22"/>
      <c r="I76" s="458"/>
      <c r="J76" s="28"/>
      <c r="L76" s="55"/>
      <c r="M76" s="56"/>
      <c r="N76" s="545"/>
      <c r="O76" s="1119"/>
      <c r="P76" s="447"/>
      <c r="Q76" s="655"/>
      <c r="R76" s="656"/>
      <c r="S76" s="1119"/>
      <c r="T76" s="657"/>
      <c r="U76" s="658"/>
      <c r="V76" s="892">
        <v>3300</v>
      </c>
      <c r="W76" s="682">
        <f>V76*$R$2</f>
        <v>165</v>
      </c>
      <c r="X76" s="683">
        <f>V76+W76</f>
        <v>3465</v>
      </c>
      <c r="Y76" s="659"/>
    </row>
    <row r="77" spans="1:25" s="25" customFormat="1" ht="30.75" hidden="1" customHeight="1" x14ac:dyDescent="0.25">
      <c r="A77" s="1077"/>
      <c r="B77" s="459" t="s">
        <v>73</v>
      </c>
      <c r="C77" s="460" t="s">
        <v>173</v>
      </c>
      <c r="D77" s="589"/>
      <c r="E77" s="589"/>
      <c r="F77" s="589"/>
      <c r="G77" s="589"/>
      <c r="H77" s="22"/>
      <c r="I77" s="458"/>
      <c r="J77" s="28"/>
      <c r="L77" s="55"/>
      <c r="M77" s="56"/>
      <c r="N77" s="545"/>
      <c r="O77" s="1119"/>
      <c r="P77" s="462"/>
      <c r="Q77" s="655"/>
      <c r="R77" s="656"/>
      <c r="S77" s="1119"/>
      <c r="T77" s="657"/>
      <c r="U77" s="658"/>
      <c r="V77" s="893">
        <v>2500</v>
      </c>
      <c r="W77" s="675">
        <f>V77*$R$2</f>
        <v>125</v>
      </c>
      <c r="X77" s="684">
        <f>V77+W77</f>
        <v>2625</v>
      </c>
      <c r="Y77" s="660"/>
    </row>
    <row r="78" spans="1:25" s="25" customFormat="1" ht="28.5" hidden="1" customHeight="1" x14ac:dyDescent="0.25">
      <c r="A78" s="1077"/>
      <c r="B78" s="459" t="s">
        <v>76</v>
      </c>
      <c r="C78" s="461" t="s">
        <v>75</v>
      </c>
      <c r="D78" s="589"/>
      <c r="E78" s="589"/>
      <c r="F78" s="589"/>
      <c r="G78" s="589"/>
      <c r="H78" s="22"/>
      <c r="I78" s="458"/>
      <c r="J78" s="28"/>
      <c r="L78" s="55"/>
      <c r="M78" s="56"/>
      <c r="N78" s="545"/>
      <c r="O78" s="1119"/>
      <c r="P78" s="447"/>
      <c r="Q78" s="655"/>
      <c r="R78" s="656"/>
      <c r="S78" s="1119"/>
      <c r="T78" s="657"/>
      <c r="U78" s="658"/>
      <c r="V78" s="892">
        <v>1650</v>
      </c>
      <c r="W78" s="675">
        <f>V78*$R$2</f>
        <v>82.5</v>
      </c>
      <c r="X78" s="683">
        <f>V78+W78</f>
        <v>1732.5</v>
      </c>
      <c r="Y78" s="661"/>
    </row>
    <row r="79" spans="1:25" s="25" customFormat="1" ht="30.75" hidden="1" customHeight="1" x14ac:dyDescent="0.25">
      <c r="A79" s="1077"/>
      <c r="B79" s="459" t="s">
        <v>76</v>
      </c>
      <c r="C79" s="460" t="s">
        <v>173</v>
      </c>
      <c r="D79" s="589"/>
      <c r="E79" s="589"/>
      <c r="F79" s="589"/>
      <c r="G79" s="589"/>
      <c r="H79" s="22"/>
      <c r="I79" s="458"/>
      <c r="J79" s="28"/>
      <c r="L79" s="55"/>
      <c r="M79" s="56"/>
      <c r="N79" s="545"/>
      <c r="O79" s="1119"/>
      <c r="P79" s="462"/>
      <c r="Q79" s="655"/>
      <c r="R79" s="656"/>
      <c r="S79" s="1119"/>
      <c r="T79" s="657"/>
      <c r="U79" s="658"/>
      <c r="V79" s="893">
        <v>1400</v>
      </c>
      <c r="W79" s="675">
        <f>V79*$R$2</f>
        <v>70</v>
      </c>
      <c r="X79" s="684">
        <f>V79+W79</f>
        <v>1470</v>
      </c>
      <c r="Y79" s="660"/>
    </row>
    <row r="80" spans="1:25" s="25" customFormat="1" ht="29.25" hidden="1" customHeight="1" x14ac:dyDescent="0.25">
      <c r="A80" s="1077"/>
      <c r="B80" s="459" t="s">
        <v>183</v>
      </c>
      <c r="C80" s="461" t="s">
        <v>87</v>
      </c>
      <c r="D80" s="589"/>
      <c r="E80" s="589"/>
      <c r="F80" s="589"/>
      <c r="G80" s="589"/>
      <c r="H80" s="22"/>
      <c r="I80" s="458"/>
      <c r="J80" s="28"/>
      <c r="L80" s="55"/>
      <c r="M80" s="56"/>
      <c r="N80" s="545"/>
      <c r="O80" s="1119"/>
      <c r="P80" s="462"/>
      <c r="Q80" s="655"/>
      <c r="R80" s="656"/>
      <c r="S80" s="1119"/>
      <c r="T80" s="657"/>
      <c r="U80" s="658"/>
      <c r="V80" s="893">
        <v>6545</v>
      </c>
      <c r="W80" s="675"/>
      <c r="X80" s="684">
        <v>6950</v>
      </c>
      <c r="Y80" s="660"/>
    </row>
    <row r="81" spans="1:25" s="25" customFormat="1" ht="29.25" hidden="1" customHeight="1" thickBot="1" x14ac:dyDescent="0.3">
      <c r="A81" s="1077"/>
      <c r="B81" s="498" t="s">
        <v>184</v>
      </c>
      <c r="C81" s="499" t="s">
        <v>88</v>
      </c>
      <c r="D81" s="589"/>
      <c r="E81" s="589"/>
      <c r="F81" s="589"/>
      <c r="G81" s="589"/>
      <c r="H81" s="22"/>
      <c r="I81" s="458"/>
      <c r="J81" s="28"/>
      <c r="L81" s="55"/>
      <c r="M81" s="56"/>
      <c r="N81" s="545"/>
      <c r="O81" s="1119"/>
      <c r="P81" s="478"/>
      <c r="Q81" s="655"/>
      <c r="R81" s="656"/>
      <c r="S81" s="1119"/>
      <c r="T81" s="657"/>
      <c r="U81" s="662"/>
      <c r="V81" s="894">
        <v>13900</v>
      </c>
      <c r="W81" s="674"/>
      <c r="X81" s="685">
        <v>14800</v>
      </c>
      <c r="Y81" s="663"/>
    </row>
    <row r="82" spans="1:25" s="25" customFormat="1" ht="35.25" hidden="1" customHeight="1" x14ac:dyDescent="0.2">
      <c r="A82" s="1077"/>
      <c r="B82" s="479" t="s">
        <v>97</v>
      </c>
      <c r="C82" s="477"/>
      <c r="D82" s="480"/>
      <c r="E82" s="481"/>
      <c r="F82" s="359"/>
      <c r="G82" s="210"/>
      <c r="H82" s="474"/>
      <c r="I82" s="474"/>
      <c r="J82" s="473"/>
      <c r="K82" s="474"/>
      <c r="L82" s="196"/>
      <c r="M82" s="197"/>
      <c r="N82" s="596"/>
      <c r="O82" s="875">
        <v>250</v>
      </c>
      <c r="P82" s="512"/>
      <c r="Q82" s="664" t="s">
        <v>34</v>
      </c>
      <c r="R82" s="665"/>
      <c r="S82" s="900">
        <v>265</v>
      </c>
      <c r="T82" s="597"/>
      <c r="U82" s="598"/>
      <c r="V82" s="1106"/>
      <c r="W82" s="474"/>
      <c r="X82" s="684">
        <v>265</v>
      </c>
      <c r="Y82" s="599"/>
    </row>
    <row r="83" spans="1:25" s="25" customFormat="1" ht="27.75" hidden="1" customHeight="1" x14ac:dyDescent="0.2">
      <c r="A83" s="1077"/>
      <c r="B83" s="463" t="s">
        <v>153</v>
      </c>
      <c r="C83" s="627" t="s">
        <v>174</v>
      </c>
      <c r="D83" s="63" t="s">
        <v>11</v>
      </c>
      <c r="E83" s="445">
        <v>990</v>
      </c>
      <c r="F83" s="1109" t="s">
        <v>34</v>
      </c>
      <c r="G83" s="1110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4">I83+J83</f>
        <v>1060.9000000000001</v>
      </c>
      <c r="M83" s="48">
        <f t="shared" ref="M83" si="35">+L83/180</f>
        <v>5.8938888888888892</v>
      </c>
      <c r="N83" s="607"/>
      <c r="O83" s="897"/>
      <c r="P83" s="524"/>
      <c r="Q83" s="545" t="s">
        <v>34</v>
      </c>
      <c r="R83" s="666"/>
      <c r="S83" s="896"/>
      <c r="T83" s="608"/>
      <c r="U83" s="600"/>
      <c r="V83" s="1107"/>
      <c r="X83" s="857"/>
      <c r="Y83" s="638"/>
    </row>
    <row r="84" spans="1:25" s="25" customFormat="1" ht="29.25" hidden="1" customHeight="1" x14ac:dyDescent="0.2">
      <c r="A84" s="1077"/>
      <c r="B84" s="444" t="s">
        <v>77</v>
      </c>
      <c r="C84" s="609"/>
      <c r="D84" s="114" t="s">
        <v>11</v>
      </c>
      <c r="E84" s="89">
        <v>240</v>
      </c>
      <c r="F84" s="1109" t="s">
        <v>34</v>
      </c>
      <c r="G84" s="1110"/>
      <c r="H84" s="114" t="s">
        <v>11</v>
      </c>
      <c r="I84" s="60">
        <v>250</v>
      </c>
      <c r="J84" s="28"/>
      <c r="L84" s="51"/>
      <c r="M84" s="48"/>
      <c r="N84" s="607"/>
      <c r="O84" s="869">
        <v>250</v>
      </c>
      <c r="P84" s="524"/>
      <c r="Q84" s="545" t="s">
        <v>34</v>
      </c>
      <c r="R84" s="667"/>
      <c r="S84" s="898">
        <v>265</v>
      </c>
      <c r="T84" s="608"/>
      <c r="U84" s="600"/>
      <c r="V84" s="1107"/>
      <c r="X84" s="898">
        <v>265</v>
      </c>
      <c r="Y84" s="638"/>
    </row>
    <row r="85" spans="1:25" s="25" customFormat="1" ht="36.75" hidden="1" customHeight="1" thickBot="1" x14ac:dyDescent="0.25">
      <c r="A85" s="1078"/>
      <c r="B85" s="244" t="s">
        <v>78</v>
      </c>
      <c r="C85" s="668"/>
      <c r="D85" s="501" t="s">
        <v>11</v>
      </c>
      <c r="E85" s="446">
        <v>170</v>
      </c>
      <c r="F85" s="1111" t="s">
        <v>34</v>
      </c>
      <c r="G85" s="1112"/>
      <c r="H85" s="501" t="s">
        <v>11</v>
      </c>
      <c r="I85" s="243">
        <v>180</v>
      </c>
      <c r="J85" s="475"/>
      <c r="K85" s="476"/>
      <c r="L85" s="193"/>
      <c r="M85" s="141"/>
      <c r="N85" s="614"/>
      <c r="O85" s="871">
        <v>180</v>
      </c>
      <c r="P85" s="559"/>
      <c r="Q85" s="669" t="s">
        <v>34</v>
      </c>
      <c r="R85" s="670"/>
      <c r="S85" s="899">
        <v>200</v>
      </c>
      <c r="T85" s="587"/>
      <c r="U85" s="615"/>
      <c r="V85" s="1108"/>
      <c r="W85" s="476"/>
      <c r="X85" s="899">
        <v>200</v>
      </c>
      <c r="Y85" s="622"/>
    </row>
    <row r="86" spans="1:25" hidden="1" x14ac:dyDescent="0.2"/>
    <row r="87" spans="1:25" hidden="1" x14ac:dyDescent="0.2"/>
    <row r="88" spans="1:25" hidden="1" x14ac:dyDescent="0.2">
      <c r="P88" s="1">
        <f>6750/180</f>
        <v>37.5</v>
      </c>
    </row>
    <row r="89" spans="1:25" hidden="1" x14ac:dyDescent="0.2">
      <c r="P89" s="1">
        <f>37.5*20</f>
        <v>750</v>
      </c>
    </row>
  </sheetData>
  <mergeCells count="53">
    <mergeCell ref="A1:Y1"/>
    <mergeCell ref="A10:A15"/>
    <mergeCell ref="A16:A28"/>
    <mergeCell ref="A30:A31"/>
    <mergeCell ref="A32:A35"/>
    <mergeCell ref="K2:L2"/>
    <mergeCell ref="H2:I2"/>
    <mergeCell ref="F2:G2"/>
    <mergeCell ref="D2:E2"/>
    <mergeCell ref="A3:A9"/>
    <mergeCell ref="X55:X63"/>
    <mergeCell ref="F56:G56"/>
    <mergeCell ref="F59:G59"/>
    <mergeCell ref="F61:G61"/>
    <mergeCell ref="F62:G62"/>
    <mergeCell ref="F63:G63"/>
    <mergeCell ref="F55:G55"/>
    <mergeCell ref="V55:V63"/>
    <mergeCell ref="X64:X65"/>
    <mergeCell ref="A66:A68"/>
    <mergeCell ref="F66:G66"/>
    <mergeCell ref="V66:V68"/>
    <mergeCell ref="X66:X68"/>
    <mergeCell ref="F67:G67"/>
    <mergeCell ref="F68:G68"/>
    <mergeCell ref="A50:A52"/>
    <mergeCell ref="D54:E54"/>
    <mergeCell ref="F54:G54"/>
    <mergeCell ref="A76:A85"/>
    <mergeCell ref="O76:O81"/>
    <mergeCell ref="A64:A65"/>
    <mergeCell ref="D63:E63"/>
    <mergeCell ref="A55:A63"/>
    <mergeCell ref="A69:A73"/>
    <mergeCell ref="D75:E75"/>
    <mergeCell ref="F75:G75"/>
    <mergeCell ref="O75:P75"/>
    <mergeCell ref="O54:P54"/>
    <mergeCell ref="A36:A37"/>
    <mergeCell ref="A38:A39"/>
    <mergeCell ref="A41:A43"/>
    <mergeCell ref="A44:A49"/>
    <mergeCell ref="F49:G49"/>
    <mergeCell ref="F36:G36"/>
    <mergeCell ref="F37:G37"/>
    <mergeCell ref="V82:V85"/>
    <mergeCell ref="F83:G83"/>
    <mergeCell ref="F84:G84"/>
    <mergeCell ref="F85:G85"/>
    <mergeCell ref="H54:I54"/>
    <mergeCell ref="K54:L54"/>
    <mergeCell ref="V64:V65"/>
    <mergeCell ref="S76:S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&amp;L&amp;G&amp;CAppendix 3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DFA5-9DDD-4C27-BACA-D95391F827CB}">
  <sheetPr>
    <pageSetUpPr fitToPage="1"/>
  </sheetPr>
  <dimension ref="A1:AA89"/>
  <sheetViews>
    <sheetView showGridLines="0" workbookViewId="0">
      <pane ySplit="2" topLeftCell="A3" activePane="bottomLeft" state="frozen"/>
      <selection pane="bottomLeft" activeCell="C93" sqref="C93"/>
    </sheetView>
  </sheetViews>
  <sheetFormatPr defaultColWidth="9.33203125" defaultRowHeight="15" x14ac:dyDescent="0.2"/>
  <cols>
    <col min="1" max="1" width="23.33203125" style="356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6"/>
    <col min="21" max="21" width="1.83203125" style="416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6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096" t="s">
        <v>195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</row>
    <row r="2" spans="1:27" s="25" customFormat="1" ht="84" hidden="1" customHeight="1" thickBot="1" x14ac:dyDescent="0.25">
      <c r="A2" s="506" t="s">
        <v>5</v>
      </c>
      <c r="B2" s="153" t="s">
        <v>6</v>
      </c>
      <c r="C2" s="488" t="s">
        <v>7</v>
      </c>
      <c r="D2" s="1097" t="s">
        <v>0</v>
      </c>
      <c r="E2" s="1098"/>
      <c r="F2" s="1099" t="s">
        <v>8</v>
      </c>
      <c r="G2" s="1100"/>
      <c r="H2" s="1101" t="s">
        <v>1</v>
      </c>
      <c r="I2" s="1102"/>
      <c r="J2" s="507">
        <v>0.03</v>
      </c>
      <c r="K2" s="1103" t="s">
        <v>3</v>
      </c>
      <c r="L2" s="1104"/>
      <c r="M2" s="155"/>
      <c r="N2" s="865" t="s">
        <v>177</v>
      </c>
      <c r="O2" s="505" t="s">
        <v>190</v>
      </c>
      <c r="P2" s="671"/>
      <c r="Q2" s="508" t="s">
        <v>80</v>
      </c>
      <c r="R2" s="693">
        <v>0.05</v>
      </c>
      <c r="S2" s="694" t="s">
        <v>136</v>
      </c>
      <c r="T2" s="695" t="s">
        <v>178</v>
      </c>
      <c r="U2" s="509"/>
      <c r="V2" s="866" t="s">
        <v>176</v>
      </c>
      <c r="W2" s="693">
        <v>0.05</v>
      </c>
      <c r="X2" s="694" t="s">
        <v>189</v>
      </c>
      <c r="Y2" s="695" t="s">
        <v>178</v>
      </c>
    </row>
    <row r="3" spans="1:27" s="25" customFormat="1" ht="33.75" hidden="1" customHeight="1" x14ac:dyDescent="0.2">
      <c r="A3" s="1067" t="s">
        <v>9</v>
      </c>
      <c r="B3" s="756" t="s">
        <v>82</v>
      </c>
      <c r="C3" s="510"/>
      <c r="D3" s="34"/>
      <c r="E3" s="199" t="s">
        <v>34</v>
      </c>
      <c r="F3" s="209"/>
      <c r="G3" s="200"/>
      <c r="H3" s="198"/>
      <c r="I3" s="201">
        <v>7900</v>
      </c>
      <c r="J3" s="312">
        <f>I3*$J$2</f>
        <v>237</v>
      </c>
      <c r="K3" s="313"/>
      <c r="L3" s="104">
        <f>I3+J3</f>
        <v>8137</v>
      </c>
      <c r="M3" s="105">
        <f t="shared" ref="M3:M51" si="0">+L3/180</f>
        <v>45.205555555555556</v>
      </c>
      <c r="N3" s="511">
        <f t="shared" ref="N3:N73" si="1">MROUND(M3,1)</f>
        <v>45</v>
      </c>
      <c r="O3" s="868">
        <f>+N3*180</f>
        <v>8100</v>
      </c>
      <c r="P3" s="512">
        <f t="shared" ref="P3:P24" si="2">+O3-I3</f>
        <v>200</v>
      </c>
      <c r="Q3" s="730">
        <f t="shared" ref="Q3:Q23" si="3">+P3/L3</f>
        <v>2.4579083200196632E-2</v>
      </c>
      <c r="R3" s="741">
        <f t="shared" ref="R3:R49" si="4">O3*$R$2</f>
        <v>405</v>
      </c>
      <c r="S3" s="696">
        <f>O3+R3</f>
        <v>8505</v>
      </c>
      <c r="T3" s="513">
        <f>S3/180</f>
        <v>47.25</v>
      </c>
      <c r="U3" s="514"/>
      <c r="V3" s="879">
        <v>15300</v>
      </c>
      <c r="W3" s="716">
        <f>V3*$W$2</f>
        <v>765</v>
      </c>
      <c r="X3" s="707">
        <f>V3+W3</f>
        <v>16065</v>
      </c>
      <c r="Y3" s="513">
        <f>X3/180</f>
        <v>89.25</v>
      </c>
    </row>
    <row r="4" spans="1:27" s="25" customFormat="1" ht="34.5" hidden="1" customHeight="1" x14ac:dyDescent="0.2">
      <c r="A4" s="1069"/>
      <c r="B4" s="757" t="s">
        <v>85</v>
      </c>
      <c r="C4" s="516"/>
      <c r="D4" s="84"/>
      <c r="E4" s="277"/>
      <c r="F4" s="120"/>
      <c r="G4" s="314"/>
      <c r="H4" s="315"/>
      <c r="I4" s="316">
        <v>8460</v>
      </c>
      <c r="J4" s="317">
        <f t="shared" ref="J4:J67" si="5">I4*$J$2</f>
        <v>253.79999999999998</v>
      </c>
      <c r="K4" s="318"/>
      <c r="L4" s="51">
        <f t="shared" ref="L4:L67" si="6">I4+J4</f>
        <v>8713.7999999999993</v>
      </c>
      <c r="M4" s="48">
        <f t="shared" si="0"/>
        <v>48.41</v>
      </c>
      <c r="N4" s="517">
        <f t="shared" si="1"/>
        <v>48</v>
      </c>
      <c r="O4" s="869">
        <f>+N4*180</f>
        <v>8640</v>
      </c>
      <c r="P4" s="518">
        <f t="shared" si="2"/>
        <v>180</v>
      </c>
      <c r="Q4" s="641">
        <f t="shared" si="3"/>
        <v>2.0656889072505683E-2</v>
      </c>
      <c r="R4" s="742">
        <f t="shared" si="4"/>
        <v>432</v>
      </c>
      <c r="S4" s="697">
        <f>O4+R4</f>
        <v>9072</v>
      </c>
      <c r="T4" s="519">
        <f t="shared" ref="T4:T49" si="7">S4/180</f>
        <v>50.4</v>
      </c>
      <c r="U4" s="520"/>
      <c r="V4" s="880">
        <v>15300</v>
      </c>
      <c r="W4" s="717">
        <f t="shared" ref="W4:W24" si="8">V4*$W$2</f>
        <v>765</v>
      </c>
      <c r="X4" s="708">
        <f>V4+W4</f>
        <v>16065</v>
      </c>
      <c r="Y4" s="519">
        <f t="shared" ref="Y4:Y49" si="9">X4/180</f>
        <v>89.25</v>
      </c>
    </row>
    <row r="5" spans="1:27" s="25" customFormat="1" ht="34.5" hidden="1" customHeight="1" x14ac:dyDescent="0.25">
      <c r="A5" s="1069"/>
      <c r="B5" s="758" t="s">
        <v>103</v>
      </c>
      <c r="C5" s="521"/>
      <c r="D5" s="37" t="s">
        <v>11</v>
      </c>
      <c r="E5" s="319">
        <v>8460</v>
      </c>
      <c r="F5" s="110" t="s">
        <v>11</v>
      </c>
      <c r="G5" s="320">
        <v>12360</v>
      </c>
      <c r="H5" s="321" t="s">
        <v>11</v>
      </c>
      <c r="I5" s="322">
        <v>8750</v>
      </c>
      <c r="J5" s="317">
        <f t="shared" si="5"/>
        <v>262.5</v>
      </c>
      <c r="K5" s="318"/>
      <c r="L5" s="51">
        <f t="shared" si="6"/>
        <v>9012.5</v>
      </c>
      <c r="M5" s="48">
        <f t="shared" si="0"/>
        <v>50.069444444444443</v>
      </c>
      <c r="N5" s="517">
        <f t="shared" si="1"/>
        <v>50</v>
      </c>
      <c r="O5" s="870">
        <v>9684</v>
      </c>
      <c r="P5" s="518">
        <f t="shared" si="2"/>
        <v>934</v>
      </c>
      <c r="Q5" s="641">
        <f t="shared" si="3"/>
        <v>0.10363384188626908</v>
      </c>
      <c r="R5" s="742">
        <f t="shared" si="4"/>
        <v>484.20000000000005</v>
      </c>
      <c r="S5" s="697">
        <f>O5+R5</f>
        <v>10168.200000000001</v>
      </c>
      <c r="T5" s="519">
        <f t="shared" si="7"/>
        <v>56.49</v>
      </c>
      <c r="U5" s="520"/>
      <c r="V5" s="880">
        <v>14724</v>
      </c>
      <c r="W5" s="717">
        <f t="shared" si="8"/>
        <v>736.2</v>
      </c>
      <c r="X5" s="708">
        <v>15460</v>
      </c>
      <c r="Y5" s="519">
        <f t="shared" si="9"/>
        <v>85.888888888888886</v>
      </c>
    </row>
    <row r="6" spans="1:27" s="25" customFormat="1" ht="33.75" hidden="1" customHeight="1" x14ac:dyDescent="0.2">
      <c r="A6" s="1069"/>
      <c r="B6" s="758" t="s">
        <v>105</v>
      </c>
      <c r="C6" s="522"/>
      <c r="D6" s="39" t="s">
        <v>11</v>
      </c>
      <c r="E6" s="58">
        <v>4700</v>
      </c>
      <c r="F6" s="114" t="s">
        <v>11</v>
      </c>
      <c r="G6" s="111">
        <v>6600</v>
      </c>
      <c r="H6" s="59" t="s">
        <v>11</v>
      </c>
      <c r="I6" s="103">
        <v>4900</v>
      </c>
      <c r="J6" s="317">
        <f t="shared" si="5"/>
        <v>147</v>
      </c>
      <c r="K6" s="318"/>
      <c r="L6" s="51">
        <f t="shared" si="6"/>
        <v>5047</v>
      </c>
      <c r="M6" s="48">
        <f t="shared" si="0"/>
        <v>28.038888888888888</v>
      </c>
      <c r="N6" s="523">
        <f t="shared" si="1"/>
        <v>28</v>
      </c>
      <c r="O6" s="869">
        <f t="shared" ref="O6:O23" si="10">+N6*180</f>
        <v>5040</v>
      </c>
      <c r="P6" s="524">
        <f t="shared" si="2"/>
        <v>140</v>
      </c>
      <c r="Q6" s="637">
        <f t="shared" si="3"/>
        <v>2.7739251040221916E-2</v>
      </c>
      <c r="R6" s="742">
        <f t="shared" si="4"/>
        <v>252</v>
      </c>
      <c r="S6" s="697">
        <f>O6+R6</f>
        <v>5292</v>
      </c>
      <c r="T6" s="519">
        <f t="shared" si="7"/>
        <v>29.4</v>
      </c>
      <c r="U6" s="520"/>
      <c r="V6" s="880">
        <v>7020</v>
      </c>
      <c r="W6" s="717">
        <f t="shared" si="8"/>
        <v>351</v>
      </c>
      <c r="X6" s="708">
        <f>V6+W6</f>
        <v>7371</v>
      </c>
      <c r="Y6" s="519">
        <f t="shared" si="9"/>
        <v>40.950000000000003</v>
      </c>
    </row>
    <row r="7" spans="1:27" s="25" customFormat="1" ht="34.5" hidden="1" customHeight="1" x14ac:dyDescent="0.2">
      <c r="A7" s="1069"/>
      <c r="B7" s="758" t="s">
        <v>106</v>
      </c>
      <c r="C7" s="522"/>
      <c r="D7" s="39" t="s">
        <v>11</v>
      </c>
      <c r="E7" s="58">
        <v>9000</v>
      </c>
      <c r="F7" s="114" t="s">
        <v>11</v>
      </c>
      <c r="G7" s="111">
        <v>13950</v>
      </c>
      <c r="H7" s="59" t="s">
        <v>11</v>
      </c>
      <c r="I7" s="103">
        <v>9400</v>
      </c>
      <c r="J7" s="317">
        <f t="shared" si="5"/>
        <v>282</v>
      </c>
      <c r="K7" s="318"/>
      <c r="L7" s="51">
        <f t="shared" si="6"/>
        <v>9682</v>
      </c>
      <c r="M7" s="48">
        <f t="shared" si="0"/>
        <v>53.788888888888891</v>
      </c>
      <c r="N7" s="517">
        <v>53.8</v>
      </c>
      <c r="O7" s="870">
        <f t="shared" si="10"/>
        <v>9684</v>
      </c>
      <c r="P7" s="518">
        <f t="shared" si="2"/>
        <v>284</v>
      </c>
      <c r="Q7" s="641">
        <f t="shared" si="3"/>
        <v>2.9332782482958068E-2</v>
      </c>
      <c r="R7" s="742">
        <f t="shared" si="4"/>
        <v>484.20000000000005</v>
      </c>
      <c r="S7" s="697">
        <v>10168</v>
      </c>
      <c r="T7" s="519">
        <f t="shared" si="7"/>
        <v>56.488888888888887</v>
      </c>
      <c r="U7" s="520"/>
      <c r="V7" s="880">
        <v>14724</v>
      </c>
      <c r="W7" s="717">
        <f t="shared" si="8"/>
        <v>736.2</v>
      </c>
      <c r="X7" s="708">
        <v>15460</v>
      </c>
      <c r="Y7" s="519">
        <f t="shared" si="9"/>
        <v>85.888888888888886</v>
      </c>
    </row>
    <row r="8" spans="1:27" s="25" customFormat="1" ht="37.5" hidden="1" customHeight="1" x14ac:dyDescent="0.25">
      <c r="A8" s="1069"/>
      <c r="B8" s="759" t="s">
        <v>102</v>
      </c>
      <c r="C8" s="525"/>
      <c r="D8" s="424" t="s">
        <v>11</v>
      </c>
      <c r="E8" s="377">
        <v>10950</v>
      </c>
      <c r="F8" s="378" t="s">
        <v>11</v>
      </c>
      <c r="G8" s="379">
        <v>15500</v>
      </c>
      <c r="H8" s="380" t="s">
        <v>11</v>
      </c>
      <c r="I8" s="381">
        <v>11050</v>
      </c>
      <c r="J8" s="382">
        <f t="shared" si="5"/>
        <v>331.5</v>
      </c>
      <c r="K8" s="383"/>
      <c r="L8" s="384">
        <f t="shared" si="6"/>
        <v>11381.5</v>
      </c>
      <c r="M8" s="385">
        <f t="shared" si="0"/>
        <v>63.230555555555554</v>
      </c>
      <c r="N8" s="517">
        <f t="shared" si="1"/>
        <v>63</v>
      </c>
      <c r="O8" s="869">
        <f t="shared" si="10"/>
        <v>11340</v>
      </c>
      <c r="P8" s="518">
        <f t="shared" si="2"/>
        <v>290</v>
      </c>
      <c r="Q8" s="641">
        <f t="shared" si="3"/>
        <v>2.5479945525633704E-2</v>
      </c>
      <c r="R8" s="742">
        <f t="shared" si="4"/>
        <v>567</v>
      </c>
      <c r="S8" s="697">
        <f t="shared" ref="S8:S25" si="11">O8+R8</f>
        <v>11907</v>
      </c>
      <c r="T8" s="519">
        <f t="shared" si="7"/>
        <v>66.150000000000006</v>
      </c>
      <c r="U8" s="520"/>
      <c r="V8" s="880">
        <v>16020</v>
      </c>
      <c r="W8" s="717">
        <f t="shared" si="8"/>
        <v>801</v>
      </c>
      <c r="X8" s="708">
        <f>V8+W8</f>
        <v>16821</v>
      </c>
      <c r="Y8" s="519">
        <f t="shared" si="9"/>
        <v>93.45</v>
      </c>
    </row>
    <row r="9" spans="1:27" s="25" customFormat="1" ht="41.25" hidden="1" customHeight="1" thickBot="1" x14ac:dyDescent="0.3">
      <c r="A9" s="1068"/>
      <c r="B9" s="760" t="s">
        <v>104</v>
      </c>
      <c r="C9" s="526"/>
      <c r="D9" s="248" t="s">
        <v>11</v>
      </c>
      <c r="E9" s="323">
        <v>7800</v>
      </c>
      <c r="F9" s="324" t="s">
        <v>11</v>
      </c>
      <c r="G9" s="325">
        <v>13950</v>
      </c>
      <c r="H9" s="326" t="s">
        <v>11</v>
      </c>
      <c r="I9" s="327">
        <v>8100</v>
      </c>
      <c r="J9" s="328">
        <f t="shared" si="5"/>
        <v>243</v>
      </c>
      <c r="K9" s="329"/>
      <c r="L9" s="193">
        <f t="shared" si="6"/>
        <v>8343</v>
      </c>
      <c r="M9" s="141">
        <f t="shared" si="0"/>
        <v>46.35</v>
      </c>
      <c r="N9" s="527">
        <f t="shared" si="1"/>
        <v>46</v>
      </c>
      <c r="O9" s="871">
        <f t="shared" si="10"/>
        <v>8280</v>
      </c>
      <c r="P9" s="528">
        <f t="shared" si="2"/>
        <v>180</v>
      </c>
      <c r="Q9" s="731">
        <f t="shared" si="3"/>
        <v>2.1574973031283712E-2</v>
      </c>
      <c r="R9" s="743">
        <f t="shared" si="4"/>
        <v>414</v>
      </c>
      <c r="S9" s="698">
        <f t="shared" si="11"/>
        <v>8694</v>
      </c>
      <c r="T9" s="529">
        <f t="shared" si="7"/>
        <v>48.3</v>
      </c>
      <c r="U9" s="530"/>
      <c r="V9" s="881">
        <v>14724</v>
      </c>
      <c r="W9" s="718">
        <f t="shared" si="8"/>
        <v>736.2</v>
      </c>
      <c r="X9" s="709">
        <v>15460</v>
      </c>
      <c r="Y9" s="529">
        <f t="shared" si="9"/>
        <v>85.888888888888886</v>
      </c>
    </row>
    <row r="10" spans="1:27" s="25" customFormat="1" ht="36" hidden="1" customHeight="1" x14ac:dyDescent="0.25">
      <c r="A10" s="1067" t="s">
        <v>180</v>
      </c>
      <c r="B10" s="761" t="s">
        <v>121</v>
      </c>
      <c r="C10" s="532"/>
      <c r="D10" s="195" t="s">
        <v>11</v>
      </c>
      <c r="E10" s="330">
        <v>6500</v>
      </c>
      <c r="F10" s="331" t="s">
        <v>11</v>
      </c>
      <c r="G10" s="332">
        <v>13950</v>
      </c>
      <c r="H10" s="333" t="s">
        <v>11</v>
      </c>
      <c r="I10" s="334">
        <v>6750</v>
      </c>
      <c r="J10" s="312">
        <f t="shared" si="5"/>
        <v>202.5</v>
      </c>
      <c r="K10" s="313"/>
      <c r="L10" s="104">
        <f>I10+J10</f>
        <v>6952.5</v>
      </c>
      <c r="M10" s="105">
        <f t="shared" si="0"/>
        <v>38.625</v>
      </c>
      <c r="N10" s="515">
        <v>38.5</v>
      </c>
      <c r="O10" s="868">
        <f t="shared" si="10"/>
        <v>6930</v>
      </c>
      <c r="P10" s="512">
        <f t="shared" si="2"/>
        <v>180</v>
      </c>
      <c r="Q10" s="730">
        <f t="shared" si="3"/>
        <v>2.5889967637540454E-2</v>
      </c>
      <c r="R10" s="741">
        <f t="shared" si="4"/>
        <v>346.5</v>
      </c>
      <c r="S10" s="696">
        <f t="shared" si="11"/>
        <v>7276.5</v>
      </c>
      <c r="T10" s="513">
        <f t="shared" si="7"/>
        <v>40.424999999999997</v>
      </c>
      <c r="U10" s="514"/>
      <c r="V10" s="879">
        <v>14724</v>
      </c>
      <c r="W10" s="716">
        <f t="shared" si="8"/>
        <v>736.2</v>
      </c>
      <c r="X10" s="707">
        <v>15460</v>
      </c>
      <c r="Y10" s="513">
        <f t="shared" si="9"/>
        <v>85.888888888888886</v>
      </c>
    </row>
    <row r="11" spans="1:27" s="25" customFormat="1" ht="51.75" hidden="1" customHeight="1" x14ac:dyDescent="0.25">
      <c r="A11" s="1069"/>
      <c r="B11" s="762" t="s">
        <v>169</v>
      </c>
      <c r="C11" s="472" t="s">
        <v>170</v>
      </c>
      <c r="D11" s="41" t="s">
        <v>11</v>
      </c>
      <c r="E11" s="335">
        <v>6500</v>
      </c>
      <c r="F11" s="336" t="s">
        <v>11</v>
      </c>
      <c r="G11" s="337">
        <v>6500</v>
      </c>
      <c r="H11" s="338" t="s">
        <v>11</v>
      </c>
      <c r="I11" s="339">
        <v>6750</v>
      </c>
      <c r="J11" s="317">
        <f t="shared" si="5"/>
        <v>202.5</v>
      </c>
      <c r="K11" s="318"/>
      <c r="L11" s="51">
        <f t="shared" si="6"/>
        <v>6952.5</v>
      </c>
      <c r="M11" s="48">
        <f t="shared" si="0"/>
        <v>38.625</v>
      </c>
      <c r="N11" s="517">
        <v>38.5</v>
      </c>
      <c r="O11" s="872">
        <f t="shared" si="10"/>
        <v>6930</v>
      </c>
      <c r="P11" s="533">
        <f t="shared" si="2"/>
        <v>180</v>
      </c>
      <c r="Q11" s="732">
        <f t="shared" si="3"/>
        <v>2.5889967637540454E-2</v>
      </c>
      <c r="R11" s="744">
        <f t="shared" si="4"/>
        <v>346.5</v>
      </c>
      <c r="S11" s="699">
        <f t="shared" si="11"/>
        <v>7276.5</v>
      </c>
      <c r="T11" s="534">
        <f t="shared" si="7"/>
        <v>40.424999999999997</v>
      </c>
      <c r="U11" s="535"/>
      <c r="V11" s="882">
        <v>6930</v>
      </c>
      <c r="W11" s="719">
        <f t="shared" si="8"/>
        <v>346.5</v>
      </c>
      <c r="X11" s="710">
        <f>V11+W11</f>
        <v>7276.5</v>
      </c>
      <c r="Y11" s="534">
        <f t="shared" si="9"/>
        <v>40.424999999999997</v>
      </c>
    </row>
    <row r="12" spans="1:27" s="25" customFormat="1" ht="33.75" hidden="1" customHeight="1" x14ac:dyDescent="0.25">
      <c r="A12" s="1069"/>
      <c r="B12" s="763" t="s">
        <v>122</v>
      </c>
      <c r="C12" s="536"/>
      <c r="D12" s="37" t="s">
        <v>11</v>
      </c>
      <c r="E12" s="319">
        <v>6500</v>
      </c>
      <c r="F12" s="110" t="s">
        <v>11</v>
      </c>
      <c r="G12" s="320">
        <v>13950</v>
      </c>
      <c r="H12" s="321" t="s">
        <v>11</v>
      </c>
      <c r="I12" s="322">
        <v>6750</v>
      </c>
      <c r="J12" s="317">
        <f t="shared" si="5"/>
        <v>202.5</v>
      </c>
      <c r="K12" s="318"/>
      <c r="L12" s="51">
        <f t="shared" si="6"/>
        <v>6952.5</v>
      </c>
      <c r="M12" s="48">
        <f t="shared" si="0"/>
        <v>38.625</v>
      </c>
      <c r="N12" s="537">
        <v>38.5</v>
      </c>
      <c r="O12" s="870">
        <f t="shared" si="10"/>
        <v>6930</v>
      </c>
      <c r="P12" s="538">
        <f t="shared" si="2"/>
        <v>180</v>
      </c>
      <c r="Q12" s="733">
        <f t="shared" si="3"/>
        <v>2.5889967637540454E-2</v>
      </c>
      <c r="R12" s="745">
        <f t="shared" si="4"/>
        <v>346.5</v>
      </c>
      <c r="S12" s="700">
        <f t="shared" si="11"/>
        <v>7276.5</v>
      </c>
      <c r="T12" s="539">
        <f t="shared" si="7"/>
        <v>40.424999999999997</v>
      </c>
      <c r="U12" s="540"/>
      <c r="V12" s="883">
        <v>14724</v>
      </c>
      <c r="W12" s="720">
        <f t="shared" si="8"/>
        <v>736.2</v>
      </c>
      <c r="X12" s="711">
        <v>15460</v>
      </c>
      <c r="Y12" s="539">
        <f t="shared" si="9"/>
        <v>85.888888888888886</v>
      </c>
    </row>
    <row r="13" spans="1:27" s="25" customFormat="1" ht="34.5" hidden="1" customHeight="1" x14ac:dyDescent="0.25">
      <c r="A13" s="1069"/>
      <c r="B13" s="764" t="s">
        <v>123</v>
      </c>
      <c r="C13" s="541"/>
      <c r="D13" s="376" t="s">
        <v>11</v>
      </c>
      <c r="E13" s="377">
        <v>6500</v>
      </c>
      <c r="F13" s="378" t="s">
        <v>11</v>
      </c>
      <c r="G13" s="379">
        <v>13950</v>
      </c>
      <c r="H13" s="380" t="s">
        <v>11</v>
      </c>
      <c r="I13" s="381">
        <v>6750</v>
      </c>
      <c r="J13" s="382">
        <f>I13*$J$2</f>
        <v>202.5</v>
      </c>
      <c r="K13" s="383"/>
      <c r="L13" s="384">
        <f>I13+J13</f>
        <v>6952.5</v>
      </c>
      <c r="M13" s="385">
        <f>+L13/180</f>
        <v>38.625</v>
      </c>
      <c r="N13" s="517">
        <v>38.5</v>
      </c>
      <c r="O13" s="869">
        <f t="shared" si="10"/>
        <v>6930</v>
      </c>
      <c r="P13" s="518">
        <f t="shared" si="2"/>
        <v>180</v>
      </c>
      <c r="Q13" s="641">
        <f t="shared" si="3"/>
        <v>2.5889967637540454E-2</v>
      </c>
      <c r="R13" s="742">
        <f t="shared" si="4"/>
        <v>346.5</v>
      </c>
      <c r="S13" s="697">
        <f t="shared" si="11"/>
        <v>7276.5</v>
      </c>
      <c r="T13" s="519">
        <f t="shared" si="7"/>
        <v>40.424999999999997</v>
      </c>
      <c r="U13" s="520"/>
      <c r="V13" s="880">
        <v>14724</v>
      </c>
      <c r="W13" s="717">
        <f t="shared" si="8"/>
        <v>736.2</v>
      </c>
      <c r="X13" s="708">
        <v>15460</v>
      </c>
      <c r="Y13" s="519">
        <f t="shared" si="9"/>
        <v>85.888888888888886</v>
      </c>
    </row>
    <row r="14" spans="1:27" s="25" customFormat="1" ht="34.5" hidden="1" customHeight="1" x14ac:dyDescent="0.25">
      <c r="A14" s="1069"/>
      <c r="B14" s="765" t="s">
        <v>124</v>
      </c>
      <c r="C14" s="542"/>
      <c r="D14" s="245" t="s">
        <v>11</v>
      </c>
      <c r="E14" s="344">
        <v>7800</v>
      </c>
      <c r="F14" s="345" t="s">
        <v>11</v>
      </c>
      <c r="G14" s="346">
        <v>13950</v>
      </c>
      <c r="H14" s="347" t="s">
        <v>11</v>
      </c>
      <c r="I14" s="348">
        <v>7900</v>
      </c>
      <c r="J14" s="317">
        <f>I14*$J$2</f>
        <v>237</v>
      </c>
      <c r="K14" s="318"/>
      <c r="L14" s="51">
        <f>I14+J14</f>
        <v>8137</v>
      </c>
      <c r="M14" s="48">
        <f>+L14/180</f>
        <v>45.205555555555556</v>
      </c>
      <c r="N14" s="543">
        <f>MROUND(M14,1)</f>
        <v>45</v>
      </c>
      <c r="O14" s="870">
        <f t="shared" si="10"/>
        <v>8100</v>
      </c>
      <c r="P14" s="524">
        <f t="shared" si="2"/>
        <v>200</v>
      </c>
      <c r="Q14" s="637">
        <f t="shared" si="3"/>
        <v>2.4579083200196632E-2</v>
      </c>
      <c r="R14" s="745">
        <f t="shared" si="4"/>
        <v>405</v>
      </c>
      <c r="S14" s="700">
        <f t="shared" si="11"/>
        <v>8505</v>
      </c>
      <c r="T14" s="539">
        <f t="shared" si="7"/>
        <v>47.25</v>
      </c>
      <c r="U14" s="540"/>
      <c r="V14" s="883">
        <v>14724</v>
      </c>
      <c r="W14" s="720">
        <f t="shared" si="8"/>
        <v>736.2</v>
      </c>
      <c r="X14" s="711">
        <v>15460</v>
      </c>
      <c r="Y14" s="539">
        <f t="shared" si="9"/>
        <v>85.888888888888886</v>
      </c>
    </row>
    <row r="15" spans="1:27" s="25" customFormat="1" ht="45" hidden="1" customHeight="1" thickBot="1" x14ac:dyDescent="0.25">
      <c r="A15" s="1068"/>
      <c r="B15" s="766" t="s">
        <v>125</v>
      </c>
      <c r="C15" s="544"/>
      <c r="D15" s="112" t="s">
        <v>11</v>
      </c>
      <c r="E15" s="349">
        <v>7800</v>
      </c>
      <c r="F15" s="501" t="s">
        <v>11</v>
      </c>
      <c r="G15" s="350">
        <v>13950</v>
      </c>
      <c r="H15" s="351" t="s">
        <v>11</v>
      </c>
      <c r="I15" s="352">
        <v>7900</v>
      </c>
      <c r="J15" s="328">
        <f>I15*$J$2</f>
        <v>237</v>
      </c>
      <c r="K15" s="329"/>
      <c r="L15" s="193">
        <f>I15+J15</f>
        <v>8137</v>
      </c>
      <c r="M15" s="141">
        <f>+L15/180</f>
        <v>45.205555555555556</v>
      </c>
      <c r="N15" s="531">
        <f>MROUND(M15,1)</f>
        <v>45</v>
      </c>
      <c r="O15" s="873">
        <f t="shared" si="10"/>
        <v>8100</v>
      </c>
      <c r="P15" s="528">
        <f t="shared" si="2"/>
        <v>200</v>
      </c>
      <c r="Q15" s="731">
        <f t="shared" si="3"/>
        <v>2.4579083200196632E-2</v>
      </c>
      <c r="R15" s="743">
        <f t="shared" si="4"/>
        <v>405</v>
      </c>
      <c r="S15" s="698">
        <f t="shared" si="11"/>
        <v>8505</v>
      </c>
      <c r="T15" s="529">
        <f t="shared" si="7"/>
        <v>47.25</v>
      </c>
      <c r="U15" s="530"/>
      <c r="V15" s="881">
        <v>14724</v>
      </c>
      <c r="W15" s="718">
        <f t="shared" si="8"/>
        <v>736.2</v>
      </c>
      <c r="X15" s="709">
        <v>15460</v>
      </c>
      <c r="Y15" s="529">
        <f t="shared" si="9"/>
        <v>85.888888888888886</v>
      </c>
      <c r="Z15" s="71"/>
      <c r="AA15" s="545"/>
    </row>
    <row r="16" spans="1:27" s="25" customFormat="1" ht="45.75" hidden="1" customHeight="1" x14ac:dyDescent="0.2">
      <c r="A16" s="1047" t="s">
        <v>187</v>
      </c>
      <c r="B16" s="761" t="s">
        <v>110</v>
      </c>
      <c r="C16" s="546"/>
      <c r="D16" s="34" t="s">
        <v>11</v>
      </c>
      <c r="E16" s="199">
        <v>7800</v>
      </c>
      <c r="F16" s="209" t="s">
        <v>11</v>
      </c>
      <c r="G16" s="200">
        <v>14300</v>
      </c>
      <c r="H16" s="198" t="s">
        <v>11</v>
      </c>
      <c r="I16" s="201">
        <v>7900</v>
      </c>
      <c r="J16" s="312">
        <f t="shared" si="5"/>
        <v>237</v>
      </c>
      <c r="K16" s="313"/>
      <c r="L16" s="104">
        <f t="shared" si="6"/>
        <v>8137</v>
      </c>
      <c r="M16" s="105">
        <f t="shared" si="0"/>
        <v>45.205555555555556</v>
      </c>
      <c r="N16" s="515">
        <f t="shared" si="1"/>
        <v>45</v>
      </c>
      <c r="O16" s="868">
        <f t="shared" si="10"/>
        <v>8100</v>
      </c>
      <c r="P16" s="512">
        <f t="shared" si="2"/>
        <v>200</v>
      </c>
      <c r="Q16" s="730">
        <f t="shared" si="3"/>
        <v>2.4579083200196632E-2</v>
      </c>
      <c r="R16" s="741">
        <f t="shared" si="4"/>
        <v>405</v>
      </c>
      <c r="S16" s="696">
        <f t="shared" si="11"/>
        <v>8505</v>
      </c>
      <c r="T16" s="513">
        <f t="shared" si="7"/>
        <v>47.25</v>
      </c>
      <c r="U16" s="514"/>
      <c r="V16" s="879">
        <v>15300</v>
      </c>
      <c r="W16" s="716">
        <f t="shared" si="8"/>
        <v>765</v>
      </c>
      <c r="X16" s="707">
        <f t="shared" ref="X16:X25" si="12">V16+W16</f>
        <v>16065</v>
      </c>
      <c r="Y16" s="513">
        <f t="shared" si="9"/>
        <v>89.25</v>
      </c>
      <c r="Z16" s="71"/>
      <c r="AA16" s="545"/>
    </row>
    <row r="17" spans="1:27" s="25" customFormat="1" ht="34.5" hidden="1" customHeight="1" x14ac:dyDescent="0.25">
      <c r="A17" s="1048"/>
      <c r="B17" s="767" t="s">
        <v>111</v>
      </c>
      <c r="C17" s="521"/>
      <c r="D17" s="37" t="s">
        <v>11</v>
      </c>
      <c r="E17" s="319">
        <v>7800</v>
      </c>
      <c r="F17" s="110" t="s">
        <v>11</v>
      </c>
      <c r="G17" s="320">
        <v>14300</v>
      </c>
      <c r="H17" s="321" t="s">
        <v>11</v>
      </c>
      <c r="I17" s="322">
        <v>7900</v>
      </c>
      <c r="J17" s="317">
        <f t="shared" si="5"/>
        <v>237</v>
      </c>
      <c r="K17" s="318"/>
      <c r="L17" s="51">
        <f t="shared" si="6"/>
        <v>8137</v>
      </c>
      <c r="M17" s="48">
        <f t="shared" si="0"/>
        <v>45.205555555555556</v>
      </c>
      <c r="N17" s="517">
        <f t="shared" si="1"/>
        <v>45</v>
      </c>
      <c r="O17" s="869">
        <f t="shared" si="10"/>
        <v>8100</v>
      </c>
      <c r="P17" s="518">
        <f t="shared" si="2"/>
        <v>200</v>
      </c>
      <c r="Q17" s="641">
        <f t="shared" si="3"/>
        <v>2.4579083200196632E-2</v>
      </c>
      <c r="R17" s="742">
        <f t="shared" si="4"/>
        <v>405</v>
      </c>
      <c r="S17" s="697">
        <f t="shared" si="11"/>
        <v>8505</v>
      </c>
      <c r="T17" s="519">
        <f t="shared" si="7"/>
        <v>47.25</v>
      </c>
      <c r="U17" s="520"/>
      <c r="V17" s="880">
        <v>15300</v>
      </c>
      <c r="W17" s="717">
        <f t="shared" si="8"/>
        <v>765</v>
      </c>
      <c r="X17" s="708">
        <f t="shared" si="12"/>
        <v>16065</v>
      </c>
      <c r="Y17" s="519">
        <f t="shared" si="9"/>
        <v>89.25</v>
      </c>
      <c r="Z17" s="71"/>
      <c r="AA17" s="545"/>
    </row>
    <row r="18" spans="1:27" s="25" customFormat="1" ht="30.75" hidden="1" customHeight="1" x14ac:dyDescent="0.25">
      <c r="A18" s="1048"/>
      <c r="B18" s="767" t="s">
        <v>112</v>
      </c>
      <c r="C18" s="521"/>
      <c r="D18" s="37" t="s">
        <v>11</v>
      </c>
      <c r="E18" s="319">
        <v>7800</v>
      </c>
      <c r="F18" s="110" t="s">
        <v>11</v>
      </c>
      <c r="G18" s="320">
        <v>14300</v>
      </c>
      <c r="H18" s="321" t="s">
        <v>11</v>
      </c>
      <c r="I18" s="322">
        <v>7900</v>
      </c>
      <c r="J18" s="317">
        <f t="shared" si="5"/>
        <v>237</v>
      </c>
      <c r="K18" s="318"/>
      <c r="L18" s="51">
        <f t="shared" si="6"/>
        <v>8137</v>
      </c>
      <c r="M18" s="48">
        <f t="shared" si="0"/>
        <v>45.205555555555556</v>
      </c>
      <c r="N18" s="517">
        <f t="shared" si="1"/>
        <v>45</v>
      </c>
      <c r="O18" s="870">
        <f t="shared" si="10"/>
        <v>8100</v>
      </c>
      <c r="P18" s="518">
        <f t="shared" si="2"/>
        <v>200</v>
      </c>
      <c r="Q18" s="641">
        <f t="shared" si="3"/>
        <v>2.4579083200196632E-2</v>
      </c>
      <c r="R18" s="745">
        <f t="shared" si="4"/>
        <v>405</v>
      </c>
      <c r="S18" s="700">
        <f t="shared" si="11"/>
        <v>8505</v>
      </c>
      <c r="T18" s="539">
        <f t="shared" si="7"/>
        <v>47.25</v>
      </c>
      <c r="U18" s="540"/>
      <c r="V18" s="883">
        <v>15300</v>
      </c>
      <c r="W18" s="720">
        <f t="shared" si="8"/>
        <v>765</v>
      </c>
      <c r="X18" s="711">
        <f t="shared" si="12"/>
        <v>16065</v>
      </c>
      <c r="Y18" s="539">
        <f t="shared" si="9"/>
        <v>89.25</v>
      </c>
      <c r="Z18" s="71"/>
      <c r="AA18" s="545"/>
    </row>
    <row r="19" spans="1:27" s="25" customFormat="1" ht="33.75" hidden="1" customHeight="1" x14ac:dyDescent="0.25">
      <c r="A19" s="1048"/>
      <c r="B19" s="758" t="s">
        <v>114</v>
      </c>
      <c r="C19" s="521"/>
      <c r="D19" s="37" t="s">
        <v>11</v>
      </c>
      <c r="E19" s="319">
        <v>7800</v>
      </c>
      <c r="F19" s="110" t="s">
        <v>11</v>
      </c>
      <c r="G19" s="320">
        <v>14300</v>
      </c>
      <c r="H19" s="321" t="s">
        <v>11</v>
      </c>
      <c r="I19" s="322">
        <v>7900</v>
      </c>
      <c r="J19" s="317">
        <f t="shared" si="5"/>
        <v>237</v>
      </c>
      <c r="K19" s="318"/>
      <c r="L19" s="51">
        <f t="shared" si="6"/>
        <v>8137</v>
      </c>
      <c r="M19" s="48">
        <f t="shared" si="0"/>
        <v>45.205555555555556</v>
      </c>
      <c r="N19" s="523">
        <f t="shared" si="1"/>
        <v>45</v>
      </c>
      <c r="O19" s="869">
        <f t="shared" si="10"/>
        <v>8100</v>
      </c>
      <c r="P19" s="524">
        <f t="shared" si="2"/>
        <v>200</v>
      </c>
      <c r="Q19" s="637">
        <f t="shared" si="3"/>
        <v>2.4579083200196632E-2</v>
      </c>
      <c r="R19" s="742">
        <f t="shared" si="4"/>
        <v>405</v>
      </c>
      <c r="S19" s="697">
        <f t="shared" si="11"/>
        <v>8505</v>
      </c>
      <c r="T19" s="519">
        <f t="shared" si="7"/>
        <v>47.25</v>
      </c>
      <c r="U19" s="520"/>
      <c r="V19" s="880">
        <v>15300</v>
      </c>
      <c r="W19" s="717">
        <f t="shared" si="8"/>
        <v>765</v>
      </c>
      <c r="X19" s="708">
        <f t="shared" si="12"/>
        <v>16065</v>
      </c>
      <c r="Y19" s="519">
        <f t="shared" si="9"/>
        <v>89.25</v>
      </c>
      <c r="Z19" s="71"/>
      <c r="AA19" s="545"/>
    </row>
    <row r="20" spans="1:27" s="25" customFormat="1" ht="33.75" hidden="1" customHeight="1" x14ac:dyDescent="0.2">
      <c r="A20" s="1048"/>
      <c r="B20" s="768" t="s">
        <v>113</v>
      </c>
      <c r="C20" s="522"/>
      <c r="D20" s="39" t="s">
        <v>11</v>
      </c>
      <c r="E20" s="58">
        <v>7800</v>
      </c>
      <c r="F20" s="114" t="s">
        <v>11</v>
      </c>
      <c r="G20" s="111">
        <v>14300</v>
      </c>
      <c r="H20" s="59" t="s">
        <v>11</v>
      </c>
      <c r="I20" s="103">
        <v>7900</v>
      </c>
      <c r="J20" s="317">
        <f t="shared" si="5"/>
        <v>237</v>
      </c>
      <c r="K20" s="318"/>
      <c r="L20" s="51">
        <f t="shared" si="6"/>
        <v>8137</v>
      </c>
      <c r="M20" s="48">
        <f t="shared" si="0"/>
        <v>45.205555555555556</v>
      </c>
      <c r="N20" s="517">
        <f t="shared" si="1"/>
        <v>45</v>
      </c>
      <c r="O20" s="870">
        <f t="shared" si="10"/>
        <v>8100</v>
      </c>
      <c r="P20" s="518">
        <f t="shared" si="2"/>
        <v>200</v>
      </c>
      <c r="Q20" s="641">
        <f t="shared" si="3"/>
        <v>2.4579083200196632E-2</v>
      </c>
      <c r="R20" s="745">
        <f t="shared" si="4"/>
        <v>405</v>
      </c>
      <c r="S20" s="700">
        <f t="shared" si="11"/>
        <v>8505</v>
      </c>
      <c r="T20" s="539">
        <f t="shared" si="7"/>
        <v>47.25</v>
      </c>
      <c r="U20" s="540"/>
      <c r="V20" s="883">
        <v>15300</v>
      </c>
      <c r="W20" s="720">
        <f t="shared" si="8"/>
        <v>765</v>
      </c>
      <c r="X20" s="711">
        <f t="shared" si="12"/>
        <v>16065</v>
      </c>
      <c r="Y20" s="539">
        <f t="shared" si="9"/>
        <v>89.25</v>
      </c>
      <c r="Z20" s="71"/>
      <c r="AA20" s="545"/>
    </row>
    <row r="21" spans="1:27" s="25" customFormat="1" ht="33.75" hidden="1" customHeight="1" x14ac:dyDescent="0.2">
      <c r="A21" s="1048"/>
      <c r="B21" s="769" t="s">
        <v>108</v>
      </c>
      <c r="C21" s="522"/>
      <c r="D21" s="39" t="s">
        <v>11</v>
      </c>
      <c r="E21" s="58">
        <v>7880</v>
      </c>
      <c r="F21" s="114" t="s">
        <v>11</v>
      </c>
      <c r="G21" s="111">
        <v>14300</v>
      </c>
      <c r="H21" s="59" t="s">
        <v>11</v>
      </c>
      <c r="I21" s="103">
        <v>7900</v>
      </c>
      <c r="J21" s="317">
        <f t="shared" si="5"/>
        <v>237</v>
      </c>
      <c r="K21" s="318"/>
      <c r="L21" s="51">
        <f t="shared" si="6"/>
        <v>8137</v>
      </c>
      <c r="M21" s="48">
        <f t="shared" si="0"/>
        <v>45.205555555555556</v>
      </c>
      <c r="N21" s="523">
        <f t="shared" si="1"/>
        <v>45</v>
      </c>
      <c r="O21" s="869">
        <f t="shared" si="10"/>
        <v>8100</v>
      </c>
      <c r="P21" s="524">
        <f t="shared" si="2"/>
        <v>200</v>
      </c>
      <c r="Q21" s="637">
        <f t="shared" si="3"/>
        <v>2.4579083200196632E-2</v>
      </c>
      <c r="R21" s="742">
        <f t="shared" si="4"/>
        <v>405</v>
      </c>
      <c r="S21" s="697">
        <f t="shared" si="11"/>
        <v>8505</v>
      </c>
      <c r="T21" s="519">
        <f t="shared" si="7"/>
        <v>47.25</v>
      </c>
      <c r="U21" s="520"/>
      <c r="V21" s="880">
        <v>15300</v>
      </c>
      <c r="W21" s="717">
        <f t="shared" si="8"/>
        <v>765</v>
      </c>
      <c r="X21" s="708">
        <f t="shared" si="12"/>
        <v>16065</v>
      </c>
      <c r="Y21" s="519">
        <f t="shared" si="9"/>
        <v>89.25</v>
      </c>
      <c r="Z21" s="71"/>
      <c r="AA21" s="545"/>
    </row>
    <row r="22" spans="1:27" s="25" customFormat="1" ht="45.75" hidden="1" customHeight="1" x14ac:dyDescent="0.2">
      <c r="A22" s="1048"/>
      <c r="B22" s="770" t="s">
        <v>109</v>
      </c>
      <c r="C22" s="522"/>
      <c r="D22" s="39" t="s">
        <v>11</v>
      </c>
      <c r="E22" s="58">
        <v>7880</v>
      </c>
      <c r="F22" s="114" t="s">
        <v>11</v>
      </c>
      <c r="G22" s="111">
        <v>14300</v>
      </c>
      <c r="H22" s="59" t="s">
        <v>11</v>
      </c>
      <c r="I22" s="103">
        <v>7900</v>
      </c>
      <c r="J22" s="317">
        <f t="shared" si="5"/>
        <v>237</v>
      </c>
      <c r="K22" s="318"/>
      <c r="L22" s="51">
        <f t="shared" si="6"/>
        <v>8137</v>
      </c>
      <c r="M22" s="48">
        <f t="shared" si="0"/>
        <v>45.205555555555556</v>
      </c>
      <c r="N22" s="517">
        <f t="shared" si="1"/>
        <v>45</v>
      </c>
      <c r="O22" s="870">
        <f t="shared" si="10"/>
        <v>8100</v>
      </c>
      <c r="P22" s="518">
        <f t="shared" si="2"/>
        <v>200</v>
      </c>
      <c r="Q22" s="641">
        <f t="shared" si="3"/>
        <v>2.4579083200196632E-2</v>
      </c>
      <c r="R22" s="745">
        <f t="shared" si="4"/>
        <v>405</v>
      </c>
      <c r="S22" s="700">
        <f t="shared" si="11"/>
        <v>8505</v>
      </c>
      <c r="T22" s="539">
        <f t="shared" si="7"/>
        <v>47.25</v>
      </c>
      <c r="U22" s="540"/>
      <c r="V22" s="883">
        <v>15300</v>
      </c>
      <c r="W22" s="720">
        <f t="shared" si="8"/>
        <v>765</v>
      </c>
      <c r="X22" s="711">
        <f t="shared" si="12"/>
        <v>16065</v>
      </c>
      <c r="Y22" s="539">
        <f t="shared" si="9"/>
        <v>89.25</v>
      </c>
      <c r="Z22" s="71"/>
      <c r="AA22" s="545"/>
    </row>
    <row r="23" spans="1:27" s="25" customFormat="1" ht="39.75" hidden="1" customHeight="1" x14ac:dyDescent="0.2">
      <c r="A23" s="1048"/>
      <c r="B23" s="771" t="s">
        <v>115</v>
      </c>
      <c r="C23" s="548"/>
      <c r="D23" s="388" t="s">
        <v>11</v>
      </c>
      <c r="E23" s="389">
        <v>7800</v>
      </c>
      <c r="F23" s="373" t="s">
        <v>11</v>
      </c>
      <c r="G23" s="390">
        <v>14300</v>
      </c>
      <c r="H23" s="391" t="s">
        <v>11</v>
      </c>
      <c r="I23" s="392">
        <v>7900</v>
      </c>
      <c r="J23" s="317">
        <f t="shared" si="5"/>
        <v>237</v>
      </c>
      <c r="K23" s="318"/>
      <c r="L23" s="51">
        <f t="shared" si="6"/>
        <v>8137</v>
      </c>
      <c r="M23" s="48">
        <f t="shared" si="0"/>
        <v>45.205555555555556</v>
      </c>
      <c r="N23" s="523">
        <f t="shared" si="1"/>
        <v>45</v>
      </c>
      <c r="O23" s="869">
        <f t="shared" si="10"/>
        <v>8100</v>
      </c>
      <c r="P23" s="524">
        <f t="shared" si="2"/>
        <v>200</v>
      </c>
      <c r="Q23" s="637">
        <f t="shared" si="3"/>
        <v>2.4579083200196632E-2</v>
      </c>
      <c r="R23" s="742">
        <f t="shared" si="4"/>
        <v>405</v>
      </c>
      <c r="S23" s="697">
        <f t="shared" si="11"/>
        <v>8505</v>
      </c>
      <c r="T23" s="519">
        <f t="shared" si="7"/>
        <v>47.25</v>
      </c>
      <c r="U23" s="520"/>
      <c r="V23" s="880">
        <v>15300</v>
      </c>
      <c r="W23" s="717">
        <f t="shared" si="8"/>
        <v>765</v>
      </c>
      <c r="X23" s="708">
        <f t="shared" si="12"/>
        <v>16065</v>
      </c>
      <c r="Y23" s="519">
        <f t="shared" si="9"/>
        <v>89.25</v>
      </c>
      <c r="Z23" s="71"/>
      <c r="AA23" s="545"/>
    </row>
    <row r="24" spans="1:27" s="25" customFormat="1" ht="44.25" hidden="1" customHeight="1" x14ac:dyDescent="0.2">
      <c r="A24" s="1048"/>
      <c r="B24" s="771" t="s">
        <v>138</v>
      </c>
      <c r="C24" s="548"/>
      <c r="D24" s="388"/>
      <c r="E24" s="389"/>
      <c r="F24" s="373"/>
      <c r="G24" s="390"/>
      <c r="H24" s="391"/>
      <c r="I24" s="392"/>
      <c r="J24" s="317"/>
      <c r="K24" s="318"/>
      <c r="L24" s="51"/>
      <c r="M24" s="48"/>
      <c r="N24" s="517">
        <v>45</v>
      </c>
      <c r="O24" s="870">
        <v>8100</v>
      </c>
      <c r="P24" s="549">
        <f t="shared" si="2"/>
        <v>8100</v>
      </c>
      <c r="Q24" s="641">
        <v>2.5000000000000001E-2</v>
      </c>
      <c r="R24" s="742">
        <f t="shared" si="4"/>
        <v>405</v>
      </c>
      <c r="S24" s="697">
        <f t="shared" si="11"/>
        <v>8505</v>
      </c>
      <c r="T24" s="519">
        <f t="shared" si="7"/>
        <v>47.25</v>
      </c>
      <c r="U24" s="520"/>
      <c r="V24" s="882">
        <v>15300</v>
      </c>
      <c r="W24" s="719">
        <f t="shared" si="8"/>
        <v>765</v>
      </c>
      <c r="X24" s="710">
        <f t="shared" si="12"/>
        <v>16065</v>
      </c>
      <c r="Y24" s="534">
        <f t="shared" si="9"/>
        <v>89.25</v>
      </c>
      <c r="Z24" s="71"/>
      <c r="AA24" s="545"/>
    </row>
    <row r="25" spans="1:27" s="25" customFormat="1" ht="44.25" hidden="1" customHeight="1" x14ac:dyDescent="0.2">
      <c r="A25" s="1048"/>
      <c r="B25" s="811" t="s">
        <v>116</v>
      </c>
      <c r="C25" s="812"/>
      <c r="D25" s="783"/>
      <c r="E25" s="784"/>
      <c r="F25" s="785"/>
      <c r="G25" s="786"/>
      <c r="H25" s="787"/>
      <c r="I25" s="813"/>
      <c r="J25" s="471"/>
      <c r="K25" s="814"/>
      <c r="L25" s="815"/>
      <c r="M25" s="816"/>
      <c r="N25" s="517">
        <v>45</v>
      </c>
      <c r="O25" s="872">
        <v>8100</v>
      </c>
      <c r="P25" s="518">
        <v>200</v>
      </c>
      <c r="Q25" s="641">
        <v>2.4579083200196632E-2</v>
      </c>
      <c r="R25" s="742">
        <f t="shared" si="4"/>
        <v>405</v>
      </c>
      <c r="S25" s="699">
        <f t="shared" si="11"/>
        <v>8505</v>
      </c>
      <c r="T25" s="519">
        <f t="shared" si="7"/>
        <v>47.25</v>
      </c>
      <c r="U25" s="520"/>
      <c r="V25" s="882">
        <v>15300</v>
      </c>
      <c r="W25" s="719">
        <f>V25*$W$2</f>
        <v>765</v>
      </c>
      <c r="X25" s="710">
        <f t="shared" si="12"/>
        <v>16065</v>
      </c>
      <c r="Y25" s="534">
        <f t="shared" si="9"/>
        <v>89.25</v>
      </c>
      <c r="Z25" s="71"/>
      <c r="AA25" s="545"/>
    </row>
    <row r="26" spans="1:27" s="25" customFormat="1" ht="44.25" hidden="1" customHeight="1" x14ac:dyDescent="0.2">
      <c r="A26" s="1048"/>
      <c r="B26" s="796" t="s">
        <v>126</v>
      </c>
      <c r="C26" s="797" t="s">
        <v>171</v>
      </c>
      <c r="D26" s="798"/>
      <c r="E26" s="799"/>
      <c r="F26" s="800"/>
      <c r="G26" s="801"/>
      <c r="H26" s="802"/>
      <c r="I26" s="803"/>
      <c r="J26" s="804"/>
      <c r="K26" s="805"/>
      <c r="L26" s="384"/>
      <c r="M26" s="385"/>
      <c r="N26" s="806"/>
      <c r="O26" s="874">
        <v>9250</v>
      </c>
      <c r="P26" s="807"/>
      <c r="Q26" s="808"/>
      <c r="R26" s="750">
        <f t="shared" si="4"/>
        <v>462.5</v>
      </c>
      <c r="S26" s="703">
        <v>9250</v>
      </c>
      <c r="T26" s="809"/>
      <c r="U26" s="810"/>
      <c r="V26" s="884"/>
      <c r="W26" s="725">
        <f>V26*$W$2</f>
        <v>0</v>
      </c>
      <c r="X26" s="782">
        <v>15250</v>
      </c>
      <c r="Y26" s="556">
        <f t="shared" si="9"/>
        <v>84.722222222222229</v>
      </c>
      <c r="Z26" s="71" t="s">
        <v>186</v>
      </c>
      <c r="AA26" s="545"/>
    </row>
    <row r="27" spans="1:27" s="25" customFormat="1" ht="44.25" hidden="1" customHeight="1" x14ac:dyDescent="0.2">
      <c r="A27" s="1048"/>
      <c r="B27" s="796" t="s">
        <v>127</v>
      </c>
      <c r="C27" s="819" t="s">
        <v>128</v>
      </c>
      <c r="D27" s="798"/>
      <c r="E27" s="799"/>
      <c r="F27" s="800"/>
      <c r="G27" s="801"/>
      <c r="H27" s="802"/>
      <c r="I27" s="803"/>
      <c r="J27" s="804"/>
      <c r="K27" s="805"/>
      <c r="L27" s="384"/>
      <c r="M27" s="385"/>
      <c r="N27" s="806"/>
      <c r="O27" s="872">
        <v>9250</v>
      </c>
      <c r="P27" s="807"/>
      <c r="Q27" s="808"/>
      <c r="R27" s="744">
        <f t="shared" si="4"/>
        <v>462.5</v>
      </c>
      <c r="S27" s="699">
        <v>9250</v>
      </c>
      <c r="T27" s="534"/>
      <c r="U27" s="535"/>
      <c r="V27" s="882"/>
      <c r="W27" s="719">
        <f>V27*$W$2</f>
        <v>0</v>
      </c>
      <c r="X27" s="710">
        <v>15250</v>
      </c>
      <c r="Y27" s="534">
        <f t="shared" si="9"/>
        <v>84.722222222222229</v>
      </c>
      <c r="Z27" s="71"/>
      <c r="AA27" s="545"/>
    </row>
    <row r="28" spans="1:27" s="25" customFormat="1" ht="51" hidden="1" customHeight="1" thickBot="1" x14ac:dyDescent="0.25">
      <c r="A28" s="1049"/>
      <c r="B28" s="788" t="s">
        <v>117</v>
      </c>
      <c r="C28" s="791" t="s">
        <v>83</v>
      </c>
      <c r="D28" s="792" t="s">
        <v>11</v>
      </c>
      <c r="E28" s="412">
        <v>9250</v>
      </c>
      <c r="F28" s="413" t="s">
        <v>11</v>
      </c>
      <c r="G28" s="414">
        <v>14300</v>
      </c>
      <c r="H28" s="375" t="s">
        <v>11</v>
      </c>
      <c r="I28" s="414">
        <v>9250</v>
      </c>
      <c r="J28" s="328"/>
      <c r="K28" s="793"/>
      <c r="L28" s="794">
        <f>I28+J28</f>
        <v>9250</v>
      </c>
      <c r="M28" s="795"/>
      <c r="N28" s="527"/>
      <c r="O28" s="871">
        <v>9250</v>
      </c>
      <c r="P28" s="817"/>
      <c r="Q28" s="648"/>
      <c r="R28" s="747">
        <f>O28*$R$2</f>
        <v>462.5</v>
      </c>
      <c r="S28" s="706">
        <v>9250</v>
      </c>
      <c r="T28" s="565">
        <f>S28/180</f>
        <v>51.388888888888886</v>
      </c>
      <c r="U28" s="688"/>
      <c r="V28" s="885">
        <v>9250</v>
      </c>
      <c r="W28" s="723">
        <f>V28*$W$2</f>
        <v>462.5</v>
      </c>
      <c r="X28" s="818">
        <v>15250</v>
      </c>
      <c r="Y28" s="565">
        <f>X28/180</f>
        <v>84.722222222222229</v>
      </c>
      <c r="Z28" s="71"/>
      <c r="AA28" s="545"/>
    </row>
    <row r="29" spans="1:27" s="25" customFormat="1" ht="39" hidden="1" customHeight="1" thickBot="1" x14ac:dyDescent="0.3">
      <c r="A29" s="406" t="s">
        <v>37</v>
      </c>
      <c r="B29" s="788" t="s">
        <v>140</v>
      </c>
      <c r="C29" s="789"/>
      <c r="D29" s="248" t="s">
        <v>11</v>
      </c>
      <c r="E29" s="323">
        <v>7500</v>
      </c>
      <c r="F29" s="324" t="s">
        <v>11</v>
      </c>
      <c r="G29" s="325">
        <v>13950</v>
      </c>
      <c r="H29" s="326" t="s">
        <v>11</v>
      </c>
      <c r="I29" s="327">
        <v>7600</v>
      </c>
      <c r="J29" s="328">
        <f t="shared" si="5"/>
        <v>228</v>
      </c>
      <c r="K29" s="329"/>
      <c r="L29" s="193">
        <f t="shared" si="6"/>
        <v>7828</v>
      </c>
      <c r="M29" s="141">
        <f t="shared" si="0"/>
        <v>43.488888888888887</v>
      </c>
      <c r="N29" s="527">
        <f>MROUND(M29,1)</f>
        <v>43</v>
      </c>
      <c r="O29" s="871">
        <f t="shared" ref="O29:O35" si="13">+N29*180</f>
        <v>7740</v>
      </c>
      <c r="P29" s="559">
        <f t="shared" ref="P29:P35" si="14">+O29-I29</f>
        <v>140</v>
      </c>
      <c r="Q29" s="648">
        <f t="shared" ref="Q29:Q36" si="15">+P29/L29</f>
        <v>1.7884517118037811E-2</v>
      </c>
      <c r="R29" s="747">
        <f t="shared" si="4"/>
        <v>387</v>
      </c>
      <c r="S29" s="702">
        <f t="shared" ref="S29:S35" si="16">O29+R29</f>
        <v>8127</v>
      </c>
      <c r="T29" s="580">
        <f t="shared" si="7"/>
        <v>45.15</v>
      </c>
      <c r="U29" s="689"/>
      <c r="V29" s="886">
        <v>14724</v>
      </c>
      <c r="W29" s="726">
        <f>ROUNDDOWN(V29*$R$2,0)</f>
        <v>736</v>
      </c>
      <c r="X29" s="790">
        <f>V29+W29</f>
        <v>15460</v>
      </c>
      <c r="Y29" s="580">
        <f>X29/180</f>
        <v>85.888888888888886</v>
      </c>
      <c r="Z29" s="71"/>
      <c r="AA29" s="545"/>
    </row>
    <row r="30" spans="1:27" s="25" customFormat="1" ht="44.25" hidden="1" customHeight="1" x14ac:dyDescent="0.2">
      <c r="A30" s="1067" t="s">
        <v>98</v>
      </c>
      <c r="B30" s="756" t="s">
        <v>118</v>
      </c>
      <c r="C30" s="209" t="s">
        <v>42</v>
      </c>
      <c r="D30" s="198" t="s">
        <v>11</v>
      </c>
      <c r="E30" s="199">
        <v>8700</v>
      </c>
      <c r="F30" s="209" t="s">
        <v>11</v>
      </c>
      <c r="G30" s="200">
        <v>13950</v>
      </c>
      <c r="H30" s="198" t="s">
        <v>11</v>
      </c>
      <c r="I30" s="201">
        <v>8750</v>
      </c>
      <c r="J30" s="312">
        <f>I30*$J$2</f>
        <v>262.5</v>
      </c>
      <c r="K30" s="313"/>
      <c r="L30" s="104">
        <f>I30+J30</f>
        <v>9012.5</v>
      </c>
      <c r="M30" s="105">
        <f>+L30/180</f>
        <v>50.069444444444443</v>
      </c>
      <c r="N30" s="511">
        <f>MROUND(M30,1)</f>
        <v>50</v>
      </c>
      <c r="O30" s="875">
        <f t="shared" si="13"/>
        <v>9000</v>
      </c>
      <c r="P30" s="558">
        <f t="shared" si="14"/>
        <v>250</v>
      </c>
      <c r="Q30" s="736">
        <f t="shared" si="15"/>
        <v>2.7739251040221916E-2</v>
      </c>
      <c r="R30" s="741">
        <f t="shared" si="4"/>
        <v>450</v>
      </c>
      <c r="S30" s="696">
        <f t="shared" si="16"/>
        <v>9450</v>
      </c>
      <c r="T30" s="513">
        <f>S30/180</f>
        <v>52.5</v>
      </c>
      <c r="U30" s="514"/>
      <c r="V30" s="879">
        <v>14724</v>
      </c>
      <c r="W30" s="716">
        <f t="shared" ref="W30:W49" si="17">V30*$W$2</f>
        <v>736.2</v>
      </c>
      <c r="X30" s="707">
        <v>15460</v>
      </c>
      <c r="Y30" s="513">
        <f>X30/180</f>
        <v>85.888888888888886</v>
      </c>
      <c r="Z30" s="71"/>
      <c r="AA30" s="545"/>
    </row>
    <row r="31" spans="1:27" s="25" customFormat="1" ht="40.5" hidden="1" customHeight="1" thickBot="1" x14ac:dyDescent="0.25">
      <c r="A31" s="1068"/>
      <c r="B31" s="773" t="s">
        <v>119</v>
      </c>
      <c r="C31" s="433" t="s">
        <v>42</v>
      </c>
      <c r="D31" s="426" t="s">
        <v>11</v>
      </c>
      <c r="E31" s="340">
        <v>8700</v>
      </c>
      <c r="F31" s="202" t="s">
        <v>11</v>
      </c>
      <c r="G31" s="341">
        <v>13950</v>
      </c>
      <c r="H31" s="342" t="s">
        <v>11</v>
      </c>
      <c r="I31" s="343">
        <v>8750</v>
      </c>
      <c r="J31" s="328">
        <f t="shared" si="5"/>
        <v>262.5</v>
      </c>
      <c r="K31" s="329"/>
      <c r="L31" s="193">
        <f t="shared" si="6"/>
        <v>9012.5</v>
      </c>
      <c r="M31" s="141">
        <f t="shared" si="0"/>
        <v>50.069444444444443</v>
      </c>
      <c r="N31" s="527">
        <f t="shared" si="1"/>
        <v>50</v>
      </c>
      <c r="O31" s="871">
        <f t="shared" si="13"/>
        <v>9000</v>
      </c>
      <c r="P31" s="559">
        <f t="shared" si="14"/>
        <v>250</v>
      </c>
      <c r="Q31" s="648">
        <f t="shared" si="15"/>
        <v>2.7739251040221916E-2</v>
      </c>
      <c r="R31" s="743">
        <f t="shared" si="4"/>
        <v>450</v>
      </c>
      <c r="S31" s="698">
        <f t="shared" si="16"/>
        <v>9450</v>
      </c>
      <c r="T31" s="529">
        <f t="shared" si="7"/>
        <v>52.5</v>
      </c>
      <c r="U31" s="530"/>
      <c r="V31" s="881">
        <v>14724</v>
      </c>
      <c r="W31" s="718">
        <f t="shared" si="17"/>
        <v>736.2</v>
      </c>
      <c r="X31" s="709">
        <v>15460</v>
      </c>
      <c r="Y31" s="529">
        <f t="shared" si="9"/>
        <v>85.888888888888886</v>
      </c>
      <c r="Z31" s="71"/>
      <c r="AA31" s="545"/>
    </row>
    <row r="32" spans="1:27" s="25" customFormat="1" ht="35.25" hidden="1" customHeight="1" x14ac:dyDescent="0.25">
      <c r="A32" s="1070" t="s">
        <v>45</v>
      </c>
      <c r="B32" s="774" t="s">
        <v>149</v>
      </c>
      <c r="C32" s="560"/>
      <c r="D32" s="428" t="s">
        <v>11</v>
      </c>
      <c r="E32" s="319">
        <v>8500</v>
      </c>
      <c r="F32" s="110" t="s">
        <v>11</v>
      </c>
      <c r="G32" s="320">
        <v>14300</v>
      </c>
      <c r="H32" s="321" t="s">
        <v>11</v>
      </c>
      <c r="I32" s="322">
        <v>8800</v>
      </c>
      <c r="J32" s="317">
        <f t="shared" si="5"/>
        <v>264</v>
      </c>
      <c r="K32" s="318"/>
      <c r="L32" s="51">
        <f t="shared" si="6"/>
        <v>9064</v>
      </c>
      <c r="M32" s="48">
        <f t="shared" si="0"/>
        <v>50.355555555555554</v>
      </c>
      <c r="N32" s="517">
        <f t="shared" si="1"/>
        <v>50</v>
      </c>
      <c r="O32" s="869">
        <f t="shared" si="13"/>
        <v>9000</v>
      </c>
      <c r="P32" s="518">
        <f t="shared" si="14"/>
        <v>200</v>
      </c>
      <c r="Q32" s="641">
        <f t="shared" si="15"/>
        <v>2.2065313327449251E-2</v>
      </c>
      <c r="R32" s="746">
        <f t="shared" si="4"/>
        <v>450</v>
      </c>
      <c r="S32" s="704">
        <f t="shared" si="16"/>
        <v>9450</v>
      </c>
      <c r="T32" s="550">
        <f t="shared" si="7"/>
        <v>52.5</v>
      </c>
      <c r="U32" s="551"/>
      <c r="V32" s="887">
        <v>15300</v>
      </c>
      <c r="W32" s="721">
        <f t="shared" si="17"/>
        <v>765</v>
      </c>
      <c r="X32" s="712">
        <f>V32+W32</f>
        <v>16065</v>
      </c>
      <c r="Y32" s="550">
        <f t="shared" si="9"/>
        <v>89.25</v>
      </c>
      <c r="Z32" s="71"/>
      <c r="AA32" s="545"/>
    </row>
    <row r="33" spans="1:27" s="25" customFormat="1" ht="30" hidden="1" x14ac:dyDescent="0.25">
      <c r="A33" s="1071"/>
      <c r="B33" s="774" t="s">
        <v>100</v>
      </c>
      <c r="C33" s="560"/>
      <c r="D33" s="428" t="s">
        <v>11</v>
      </c>
      <c r="E33" s="319">
        <v>8500</v>
      </c>
      <c r="F33" s="110" t="s">
        <v>11</v>
      </c>
      <c r="G33" s="320">
        <v>14300</v>
      </c>
      <c r="H33" s="321" t="s">
        <v>11</v>
      </c>
      <c r="I33" s="322">
        <v>8800</v>
      </c>
      <c r="J33" s="317">
        <f t="shared" si="5"/>
        <v>264</v>
      </c>
      <c r="K33" s="318"/>
      <c r="L33" s="51">
        <f t="shared" si="6"/>
        <v>9064</v>
      </c>
      <c r="M33" s="48">
        <f t="shared" si="0"/>
        <v>50.355555555555554</v>
      </c>
      <c r="N33" s="517">
        <f t="shared" si="1"/>
        <v>50</v>
      </c>
      <c r="O33" s="870">
        <f t="shared" si="13"/>
        <v>9000</v>
      </c>
      <c r="P33" s="518">
        <f t="shared" si="14"/>
        <v>200</v>
      </c>
      <c r="Q33" s="641">
        <f t="shared" si="15"/>
        <v>2.2065313327449251E-2</v>
      </c>
      <c r="R33" s="742">
        <f t="shared" si="4"/>
        <v>450</v>
      </c>
      <c r="S33" s="697">
        <f t="shared" si="16"/>
        <v>9450</v>
      </c>
      <c r="T33" s="519">
        <f t="shared" si="7"/>
        <v>52.5</v>
      </c>
      <c r="U33" s="520"/>
      <c r="V33" s="880">
        <v>15300</v>
      </c>
      <c r="W33" s="717">
        <f t="shared" si="17"/>
        <v>765</v>
      </c>
      <c r="X33" s="708">
        <f>V33+W33</f>
        <v>16065</v>
      </c>
      <c r="Y33" s="519">
        <f t="shared" si="9"/>
        <v>89.25</v>
      </c>
      <c r="Z33" s="71"/>
      <c r="AA33" s="545"/>
    </row>
    <row r="34" spans="1:27" s="25" customFormat="1" ht="34.5" hidden="1" customHeight="1" x14ac:dyDescent="0.2">
      <c r="A34" s="1071"/>
      <c r="B34" s="774" t="s">
        <v>150</v>
      </c>
      <c r="C34" s="457" t="s">
        <v>42</v>
      </c>
      <c r="D34" s="428" t="s">
        <v>11</v>
      </c>
      <c r="E34" s="319">
        <v>8500</v>
      </c>
      <c r="F34" s="110" t="s">
        <v>11</v>
      </c>
      <c r="G34" s="320">
        <v>14300</v>
      </c>
      <c r="H34" s="321" t="s">
        <v>11</v>
      </c>
      <c r="I34" s="322">
        <v>8800</v>
      </c>
      <c r="J34" s="317">
        <f t="shared" si="5"/>
        <v>264</v>
      </c>
      <c r="K34" s="318"/>
      <c r="L34" s="51">
        <f t="shared" si="6"/>
        <v>9064</v>
      </c>
      <c r="M34" s="48">
        <f t="shared" si="0"/>
        <v>50.355555555555554</v>
      </c>
      <c r="N34" s="517">
        <f t="shared" si="1"/>
        <v>50</v>
      </c>
      <c r="O34" s="869">
        <f t="shared" si="13"/>
        <v>9000</v>
      </c>
      <c r="P34" s="524">
        <f t="shared" si="14"/>
        <v>200</v>
      </c>
      <c r="Q34" s="637">
        <f t="shared" si="15"/>
        <v>2.2065313327449251E-2</v>
      </c>
      <c r="R34" s="742">
        <f t="shared" si="4"/>
        <v>450</v>
      </c>
      <c r="S34" s="697">
        <f t="shared" si="16"/>
        <v>9450</v>
      </c>
      <c r="T34" s="519">
        <f t="shared" si="7"/>
        <v>52.5</v>
      </c>
      <c r="U34" s="520"/>
      <c r="V34" s="880">
        <v>15300</v>
      </c>
      <c r="W34" s="717">
        <f t="shared" si="17"/>
        <v>765</v>
      </c>
      <c r="X34" s="708">
        <f>V34+W34</f>
        <v>16065</v>
      </c>
      <c r="Y34" s="519">
        <f t="shared" si="9"/>
        <v>89.25</v>
      </c>
      <c r="Z34" s="71"/>
      <c r="AA34" s="545"/>
    </row>
    <row r="35" spans="1:27" s="25" customFormat="1" ht="42" hidden="1" customHeight="1" thickBot="1" x14ac:dyDescent="0.25">
      <c r="A35" s="1105"/>
      <c r="B35" s="774" t="s">
        <v>151</v>
      </c>
      <c r="C35" s="457" t="s">
        <v>49</v>
      </c>
      <c r="D35" s="429" t="s">
        <v>11</v>
      </c>
      <c r="E35" s="58">
        <v>13500</v>
      </c>
      <c r="F35" s="114" t="s">
        <v>11</v>
      </c>
      <c r="G35" s="111">
        <v>14300</v>
      </c>
      <c r="H35" s="59" t="s">
        <v>11</v>
      </c>
      <c r="I35" s="103">
        <v>14040</v>
      </c>
      <c r="J35" s="317">
        <f t="shared" si="5"/>
        <v>421.2</v>
      </c>
      <c r="K35" s="318"/>
      <c r="L35" s="51">
        <f t="shared" si="6"/>
        <v>14461.2</v>
      </c>
      <c r="M35" s="48">
        <f t="shared" si="0"/>
        <v>80.34</v>
      </c>
      <c r="N35" s="523">
        <f t="shared" si="1"/>
        <v>80</v>
      </c>
      <c r="O35" s="870">
        <f t="shared" si="13"/>
        <v>14400</v>
      </c>
      <c r="P35" s="524">
        <f t="shared" si="14"/>
        <v>360</v>
      </c>
      <c r="Q35" s="731">
        <f t="shared" si="15"/>
        <v>2.4894199651481205E-2</v>
      </c>
      <c r="R35" s="742">
        <f t="shared" si="4"/>
        <v>720</v>
      </c>
      <c r="S35" s="697">
        <f t="shared" si="16"/>
        <v>15120</v>
      </c>
      <c r="T35" s="519">
        <f t="shared" si="7"/>
        <v>84</v>
      </c>
      <c r="U35" s="551"/>
      <c r="V35" s="672"/>
      <c r="W35" s="717">
        <f t="shared" si="17"/>
        <v>0</v>
      </c>
      <c r="X35" s="713"/>
      <c r="Y35" s="519">
        <f t="shared" si="9"/>
        <v>0</v>
      </c>
      <c r="Z35" s="71"/>
      <c r="AA35" s="545"/>
    </row>
    <row r="36" spans="1:27" s="25" customFormat="1" ht="30" hidden="1" customHeight="1" thickBot="1" x14ac:dyDescent="0.25">
      <c r="A36" s="1067" t="s">
        <v>51</v>
      </c>
      <c r="B36" s="761" t="s">
        <v>141</v>
      </c>
      <c r="C36" s="561" t="s">
        <v>171</v>
      </c>
      <c r="D36" s="430" t="s">
        <v>11</v>
      </c>
      <c r="E36" s="199">
        <v>9250</v>
      </c>
      <c r="F36" s="1092" t="s">
        <v>34</v>
      </c>
      <c r="G36" s="1093"/>
      <c r="H36" s="333" t="s">
        <v>11</v>
      </c>
      <c r="I36" s="332">
        <v>9250</v>
      </c>
      <c r="J36" s="312"/>
      <c r="K36" s="313"/>
      <c r="L36" s="104">
        <f t="shared" si="6"/>
        <v>9250</v>
      </c>
      <c r="M36" s="105"/>
      <c r="N36" s="515"/>
      <c r="O36" s="876">
        <v>9250</v>
      </c>
      <c r="P36" s="552"/>
      <c r="Q36" s="734">
        <f t="shared" si="15"/>
        <v>0</v>
      </c>
      <c r="R36" s="748">
        <f t="shared" si="4"/>
        <v>462.5</v>
      </c>
      <c r="S36" s="705">
        <v>9250</v>
      </c>
      <c r="T36" s="562">
        <v>0</v>
      </c>
      <c r="U36" s="563"/>
      <c r="V36" s="880">
        <v>14500</v>
      </c>
      <c r="W36" s="722">
        <f t="shared" si="17"/>
        <v>725</v>
      </c>
      <c r="X36" s="705">
        <v>15250</v>
      </c>
      <c r="Y36" s="562">
        <f t="shared" si="9"/>
        <v>84.722222222222229</v>
      </c>
      <c r="Z36" s="71"/>
      <c r="AA36" s="545"/>
    </row>
    <row r="37" spans="1:27" s="25" customFormat="1" ht="34.5" hidden="1" customHeight="1" thickBot="1" x14ac:dyDescent="0.25">
      <c r="A37" s="1068"/>
      <c r="B37" s="773" t="s">
        <v>142</v>
      </c>
      <c r="C37" s="564" t="s">
        <v>171</v>
      </c>
      <c r="D37" s="426" t="s">
        <v>11</v>
      </c>
      <c r="E37" s="340">
        <v>9250</v>
      </c>
      <c r="F37" s="1094" t="s">
        <v>34</v>
      </c>
      <c r="G37" s="1095"/>
      <c r="H37" s="342" t="s">
        <v>11</v>
      </c>
      <c r="I37" s="341">
        <v>9250</v>
      </c>
      <c r="J37" s="393"/>
      <c r="K37" s="394"/>
      <c r="L37" s="395">
        <f t="shared" si="6"/>
        <v>9250</v>
      </c>
      <c r="M37" s="396"/>
      <c r="N37" s="531"/>
      <c r="O37" s="877">
        <v>9250</v>
      </c>
      <c r="P37" s="554"/>
      <c r="Q37" s="735">
        <v>0</v>
      </c>
      <c r="R37" s="749">
        <f t="shared" si="4"/>
        <v>462.5</v>
      </c>
      <c r="S37" s="706">
        <v>9250</v>
      </c>
      <c r="T37" s="565">
        <v>0</v>
      </c>
      <c r="U37" s="686"/>
      <c r="V37" s="672"/>
      <c r="W37" s="717">
        <f t="shared" si="17"/>
        <v>0</v>
      </c>
      <c r="X37" s="713"/>
      <c r="Y37" s="519">
        <f t="shared" si="9"/>
        <v>0</v>
      </c>
      <c r="Z37" s="71"/>
      <c r="AA37" s="545"/>
    </row>
    <row r="38" spans="1:27" s="25" customFormat="1" ht="34.5" hidden="1" customHeight="1" x14ac:dyDescent="0.2">
      <c r="A38" s="1067" t="s">
        <v>191</v>
      </c>
      <c r="B38" s="775" t="s">
        <v>129</v>
      </c>
      <c r="C38" s="566"/>
      <c r="D38" s="399"/>
      <c r="E38" s="400"/>
      <c r="F38" s="401"/>
      <c r="G38" s="401"/>
      <c r="H38" s="420"/>
      <c r="I38" s="421"/>
      <c r="J38" s="354"/>
      <c r="K38" s="313"/>
      <c r="L38" s="104"/>
      <c r="M38" s="105"/>
      <c r="N38" s="515"/>
      <c r="O38" s="876">
        <v>9250</v>
      </c>
      <c r="P38" s="567"/>
      <c r="Q38" s="737"/>
      <c r="R38" s="748">
        <f t="shared" si="4"/>
        <v>462.5</v>
      </c>
      <c r="S38" s="705">
        <f>O38+R38</f>
        <v>9712.5</v>
      </c>
      <c r="T38" s="562">
        <f t="shared" si="7"/>
        <v>53.958333333333336</v>
      </c>
      <c r="U38" s="687"/>
      <c r="V38" s="880">
        <v>14500</v>
      </c>
      <c r="W38" s="722">
        <f t="shared" si="17"/>
        <v>725</v>
      </c>
      <c r="X38" s="705">
        <v>15250</v>
      </c>
      <c r="Y38" s="562">
        <f t="shared" si="9"/>
        <v>84.722222222222229</v>
      </c>
      <c r="Z38" s="71"/>
      <c r="AA38" s="545"/>
    </row>
    <row r="39" spans="1:27" s="25" customFormat="1" ht="34.5" hidden="1" customHeight="1" thickBot="1" x14ac:dyDescent="0.25">
      <c r="A39" s="1068"/>
      <c r="B39" s="776" t="s">
        <v>130</v>
      </c>
      <c r="C39" s="568" t="s">
        <v>172</v>
      </c>
      <c r="D39" s="402"/>
      <c r="E39" s="403"/>
      <c r="F39" s="404"/>
      <c r="G39" s="404"/>
      <c r="H39" s="422"/>
      <c r="I39" s="423"/>
      <c r="J39" s="405"/>
      <c r="K39" s="394"/>
      <c r="L39" s="395"/>
      <c r="M39" s="396"/>
      <c r="N39" s="531"/>
      <c r="O39" s="877">
        <v>11450</v>
      </c>
      <c r="P39" s="569"/>
      <c r="Q39" s="738"/>
      <c r="R39" s="749">
        <f t="shared" si="4"/>
        <v>572.5</v>
      </c>
      <c r="S39" s="706">
        <f>O39+R39</f>
        <v>12022.5</v>
      </c>
      <c r="T39" s="565">
        <f t="shared" si="7"/>
        <v>66.791666666666671</v>
      </c>
      <c r="U39" s="688"/>
      <c r="V39" s="715">
        <v>14500</v>
      </c>
      <c r="W39" s="723">
        <f t="shared" si="17"/>
        <v>725</v>
      </c>
      <c r="X39" s="706">
        <v>15250</v>
      </c>
      <c r="Y39" s="565">
        <f t="shared" si="9"/>
        <v>84.722222222222229</v>
      </c>
      <c r="Z39" s="71" t="s">
        <v>185</v>
      </c>
      <c r="AA39" s="545"/>
    </row>
    <row r="40" spans="1:27" s="25" customFormat="1" ht="34.5" hidden="1" customHeight="1" thickBot="1" x14ac:dyDescent="0.25">
      <c r="A40" s="406" t="s">
        <v>89</v>
      </c>
      <c r="B40" s="760" t="s">
        <v>90</v>
      </c>
      <c r="C40" s="570" t="s">
        <v>139</v>
      </c>
      <c r="D40" s="425" t="s">
        <v>11</v>
      </c>
      <c r="E40" s="323">
        <v>9250</v>
      </c>
      <c r="F40" s="397"/>
      <c r="G40" s="398"/>
      <c r="H40" s="326"/>
      <c r="I40" s="325"/>
      <c r="J40" s="328"/>
      <c r="K40" s="329"/>
      <c r="L40" s="193">
        <f t="shared" ref="L40" si="18">I40+J40</f>
        <v>0</v>
      </c>
      <c r="M40" s="141"/>
      <c r="N40" s="527"/>
      <c r="O40" s="874">
        <v>9250</v>
      </c>
      <c r="P40" s="554"/>
      <c r="Q40" s="735"/>
      <c r="R40" s="750">
        <f t="shared" si="4"/>
        <v>462.5</v>
      </c>
      <c r="S40" s="701">
        <v>9250</v>
      </c>
      <c r="T40" s="553">
        <v>0</v>
      </c>
      <c r="U40" s="563"/>
      <c r="V40" s="880">
        <v>14500</v>
      </c>
      <c r="W40" s="724">
        <f t="shared" si="17"/>
        <v>725</v>
      </c>
      <c r="X40" s="714">
        <v>15250</v>
      </c>
      <c r="Y40" s="571">
        <v>84.72</v>
      </c>
      <c r="Z40" s="71"/>
      <c r="AA40" s="545"/>
    </row>
    <row r="41" spans="1:27" s="25" customFormat="1" ht="35.25" hidden="1" customHeight="1" x14ac:dyDescent="0.25">
      <c r="A41" s="1067" t="s">
        <v>143</v>
      </c>
      <c r="B41" s="761" t="s">
        <v>144</v>
      </c>
      <c r="C41" s="572"/>
      <c r="D41" s="427" t="s">
        <v>11</v>
      </c>
      <c r="E41" s="330">
        <v>8500</v>
      </c>
      <c r="F41" s="331" t="s">
        <v>11</v>
      </c>
      <c r="G41" s="332">
        <v>14300</v>
      </c>
      <c r="H41" s="333" t="s">
        <v>11</v>
      </c>
      <c r="I41" s="334">
        <v>8800</v>
      </c>
      <c r="J41" s="312">
        <f>I41*$J$2</f>
        <v>264</v>
      </c>
      <c r="K41" s="313"/>
      <c r="L41" s="104">
        <f>I41+J41</f>
        <v>9064</v>
      </c>
      <c r="M41" s="105">
        <f>+L41/180</f>
        <v>50.355555555555554</v>
      </c>
      <c r="N41" s="515">
        <f>MROUND(M41,1)</f>
        <v>50</v>
      </c>
      <c r="O41" s="868">
        <f>+N41*180</f>
        <v>9000</v>
      </c>
      <c r="P41" s="512">
        <f>+O41-I41</f>
        <v>200</v>
      </c>
      <c r="Q41" s="730">
        <f>+P41/L41</f>
        <v>2.2065313327449251E-2</v>
      </c>
      <c r="R41" s="741">
        <f t="shared" si="4"/>
        <v>450</v>
      </c>
      <c r="S41" s="696">
        <f t="shared" ref="S41:S49" si="19">O41+R41</f>
        <v>9450</v>
      </c>
      <c r="T41" s="513">
        <f>S41/180</f>
        <v>52.5</v>
      </c>
      <c r="U41" s="514"/>
      <c r="V41" s="880">
        <v>15300</v>
      </c>
      <c r="W41" s="716">
        <f t="shared" si="17"/>
        <v>765</v>
      </c>
      <c r="X41" s="696">
        <f>V41+W41</f>
        <v>16065</v>
      </c>
      <c r="Y41" s="513">
        <f>X41/180</f>
        <v>89.25</v>
      </c>
      <c r="Z41" s="71"/>
      <c r="AA41" s="545"/>
    </row>
    <row r="42" spans="1:27" s="25" customFormat="1" ht="30" hidden="1" customHeight="1" x14ac:dyDescent="0.25">
      <c r="A42" s="1069"/>
      <c r="B42" s="777" t="s">
        <v>99</v>
      </c>
      <c r="C42" s="573"/>
      <c r="D42" s="448" t="s">
        <v>11</v>
      </c>
      <c r="E42" s="449">
        <v>8500</v>
      </c>
      <c r="F42" s="450" t="s">
        <v>11</v>
      </c>
      <c r="G42" s="451">
        <v>14300</v>
      </c>
      <c r="H42" s="452" t="s">
        <v>11</v>
      </c>
      <c r="I42" s="453">
        <v>8800</v>
      </c>
      <c r="J42" s="317">
        <f t="shared" ref="J42" si="20">I42*$J$2</f>
        <v>264</v>
      </c>
      <c r="K42" s="318"/>
      <c r="L42" s="51">
        <f t="shared" ref="L42" si="21">I42+J42</f>
        <v>9064</v>
      </c>
      <c r="M42" s="48">
        <f t="shared" ref="M42" si="22">+L42/180</f>
        <v>50.355555555555554</v>
      </c>
      <c r="N42" s="537">
        <f t="shared" ref="N42" si="23">MROUND(M42,1)</f>
        <v>50</v>
      </c>
      <c r="O42" s="878">
        <f>+N42*180</f>
        <v>9000</v>
      </c>
      <c r="P42" s="538">
        <f>+O42-I42</f>
        <v>200</v>
      </c>
      <c r="Q42" s="733">
        <f>+P42/L42</f>
        <v>2.2065313327449251E-2</v>
      </c>
      <c r="R42" s="742">
        <f t="shared" si="4"/>
        <v>450</v>
      </c>
      <c r="S42" s="697">
        <f t="shared" si="19"/>
        <v>9450</v>
      </c>
      <c r="T42" s="519">
        <f>S42/180</f>
        <v>52.5</v>
      </c>
      <c r="U42" s="520"/>
      <c r="V42" s="880">
        <v>15300</v>
      </c>
      <c r="W42" s="717">
        <f t="shared" si="17"/>
        <v>765</v>
      </c>
      <c r="X42" s="697">
        <f>V42+W42</f>
        <v>16065</v>
      </c>
      <c r="Y42" s="519">
        <f>X42/180</f>
        <v>89.25</v>
      </c>
      <c r="Z42" s="71"/>
      <c r="AA42" s="545"/>
    </row>
    <row r="43" spans="1:27" s="25" customFormat="1" ht="34.5" hidden="1" customHeight="1" thickBot="1" x14ac:dyDescent="0.25">
      <c r="A43" s="1068"/>
      <c r="B43" s="778" t="s">
        <v>131</v>
      </c>
      <c r="C43" s="574"/>
      <c r="D43" s="402"/>
      <c r="E43" s="454"/>
      <c r="F43" s="455"/>
      <c r="G43" s="456"/>
      <c r="H43" s="422"/>
      <c r="I43" s="423"/>
      <c r="J43" s="393"/>
      <c r="K43" s="394"/>
      <c r="L43" s="395"/>
      <c r="M43" s="396"/>
      <c r="N43" s="531"/>
      <c r="O43" s="873">
        <v>9000</v>
      </c>
      <c r="P43" s="528"/>
      <c r="Q43" s="731"/>
      <c r="R43" s="743">
        <f t="shared" si="4"/>
        <v>450</v>
      </c>
      <c r="S43" s="698">
        <f t="shared" si="19"/>
        <v>9450</v>
      </c>
      <c r="T43" s="529">
        <f t="shared" si="7"/>
        <v>52.5</v>
      </c>
      <c r="U43" s="530"/>
      <c r="V43" s="880">
        <v>15300</v>
      </c>
      <c r="W43" s="718">
        <f t="shared" si="17"/>
        <v>765</v>
      </c>
      <c r="X43" s="698">
        <f>V43+W43</f>
        <v>16065</v>
      </c>
      <c r="Y43" s="529">
        <f t="shared" si="9"/>
        <v>89.25</v>
      </c>
      <c r="Z43" s="71"/>
      <c r="AA43" s="545"/>
    </row>
    <row r="44" spans="1:27" s="25" customFormat="1" ht="30" hidden="1" customHeight="1" thickBot="1" x14ac:dyDescent="0.3">
      <c r="A44" s="1067" t="s">
        <v>52</v>
      </c>
      <c r="B44" s="761" t="s">
        <v>132</v>
      </c>
      <c r="C44" s="572"/>
      <c r="D44" s="359" t="s">
        <v>11</v>
      </c>
      <c r="E44" s="199">
        <v>9950</v>
      </c>
      <c r="F44" s="209" t="s">
        <v>11</v>
      </c>
      <c r="G44" s="200">
        <v>13950</v>
      </c>
      <c r="H44" s="198" t="s">
        <v>11</v>
      </c>
      <c r="I44" s="201">
        <v>9950</v>
      </c>
      <c r="J44" s="312">
        <f t="shared" si="5"/>
        <v>298.5</v>
      </c>
      <c r="K44" s="178"/>
      <c r="L44" s="104">
        <f t="shared" si="6"/>
        <v>10248.5</v>
      </c>
      <c r="M44" s="105">
        <f t="shared" si="0"/>
        <v>56.93611111111111</v>
      </c>
      <c r="N44" s="511">
        <f t="shared" si="1"/>
        <v>57</v>
      </c>
      <c r="O44" s="868">
        <f t="shared" ref="O44:O49" si="24">+N44*180</f>
        <v>10260</v>
      </c>
      <c r="P44" s="512">
        <f t="shared" ref="P44:P51" si="25">+O44-I44</f>
        <v>310</v>
      </c>
      <c r="Q44" s="730">
        <f t="shared" ref="Q44:Q51" si="26">+P44/L44</f>
        <v>3.0248329023759575E-2</v>
      </c>
      <c r="R44" s="741">
        <f t="shared" si="4"/>
        <v>513</v>
      </c>
      <c r="S44" s="696">
        <f t="shared" si="19"/>
        <v>10773</v>
      </c>
      <c r="T44" s="513">
        <f t="shared" si="7"/>
        <v>59.85</v>
      </c>
      <c r="U44" s="514"/>
      <c r="V44" s="880">
        <v>14724</v>
      </c>
      <c r="W44" s="716">
        <f t="shared" si="17"/>
        <v>736.2</v>
      </c>
      <c r="X44" s="696">
        <v>15460</v>
      </c>
      <c r="Y44" s="513">
        <f t="shared" si="9"/>
        <v>85.888888888888886</v>
      </c>
      <c r="Z44" s="71"/>
      <c r="AA44" s="545"/>
    </row>
    <row r="45" spans="1:27" s="25" customFormat="1" ht="31.5" hidden="1" customHeight="1" x14ac:dyDescent="0.25">
      <c r="A45" s="1069"/>
      <c r="B45" s="779" t="s">
        <v>101</v>
      </c>
      <c r="C45" s="575"/>
      <c r="D45" s="431" t="s">
        <v>11</v>
      </c>
      <c r="E45" s="367">
        <v>9950</v>
      </c>
      <c r="F45" s="368" t="s">
        <v>11</v>
      </c>
      <c r="G45" s="369">
        <v>13950</v>
      </c>
      <c r="H45" s="370" t="s">
        <v>11</v>
      </c>
      <c r="I45" s="371">
        <v>9950</v>
      </c>
      <c r="J45" s="364">
        <f t="shared" si="5"/>
        <v>298.5</v>
      </c>
      <c r="K45" s="372"/>
      <c r="L45" s="365">
        <f t="shared" si="6"/>
        <v>10248.5</v>
      </c>
      <c r="M45" s="366">
        <f t="shared" si="0"/>
        <v>56.93611111111111</v>
      </c>
      <c r="N45" s="517">
        <f t="shared" si="1"/>
        <v>57</v>
      </c>
      <c r="O45" s="872">
        <f t="shared" si="24"/>
        <v>10260</v>
      </c>
      <c r="P45" s="576">
        <f t="shared" si="25"/>
        <v>310</v>
      </c>
      <c r="Q45" s="739">
        <f t="shared" si="26"/>
        <v>3.0248329023759575E-2</v>
      </c>
      <c r="R45" s="744">
        <f t="shared" si="4"/>
        <v>513</v>
      </c>
      <c r="S45" s="699">
        <f t="shared" si="19"/>
        <v>10773</v>
      </c>
      <c r="T45" s="534">
        <f t="shared" si="7"/>
        <v>59.85</v>
      </c>
      <c r="U45" s="535"/>
      <c r="V45" s="880">
        <v>14724</v>
      </c>
      <c r="W45" s="719">
        <f t="shared" si="17"/>
        <v>736.2</v>
      </c>
      <c r="X45" s="699">
        <v>15460</v>
      </c>
      <c r="Y45" s="534">
        <f t="shared" si="9"/>
        <v>85.888888888888886</v>
      </c>
      <c r="Z45" s="71"/>
      <c r="AA45" s="545"/>
    </row>
    <row r="46" spans="1:27" s="25" customFormat="1" ht="34.5" hidden="1" customHeight="1" x14ac:dyDescent="0.2">
      <c r="A46" s="1069"/>
      <c r="B46" s="780" t="s">
        <v>133</v>
      </c>
      <c r="C46" s="577"/>
      <c r="D46" s="22" t="s">
        <v>11</v>
      </c>
      <c r="E46" s="386">
        <v>6700</v>
      </c>
      <c r="F46" s="374" t="s">
        <v>11</v>
      </c>
      <c r="G46" s="387">
        <v>13950</v>
      </c>
      <c r="H46" s="419" t="s">
        <v>11</v>
      </c>
      <c r="I46" s="434">
        <v>6700</v>
      </c>
      <c r="J46" s="317">
        <f t="shared" si="5"/>
        <v>201</v>
      </c>
      <c r="K46" s="318"/>
      <c r="L46" s="51">
        <f t="shared" si="6"/>
        <v>6901</v>
      </c>
      <c r="M46" s="48">
        <f t="shared" si="0"/>
        <v>38.338888888888889</v>
      </c>
      <c r="N46" s="523">
        <f t="shared" si="1"/>
        <v>38</v>
      </c>
      <c r="O46" s="874">
        <f t="shared" si="24"/>
        <v>6840</v>
      </c>
      <c r="P46" s="578">
        <f t="shared" si="25"/>
        <v>140</v>
      </c>
      <c r="Q46" s="740">
        <f t="shared" si="26"/>
        <v>2.0286914939863787E-2</v>
      </c>
      <c r="R46" s="750">
        <f t="shared" si="4"/>
        <v>342</v>
      </c>
      <c r="S46" s="703">
        <f t="shared" si="19"/>
        <v>7182</v>
      </c>
      <c r="T46" s="556">
        <f t="shared" si="7"/>
        <v>39.9</v>
      </c>
      <c r="U46" s="557"/>
      <c r="V46" s="880">
        <v>6840</v>
      </c>
      <c r="W46" s="725">
        <f t="shared" si="17"/>
        <v>342</v>
      </c>
      <c r="X46" s="703">
        <f>V46+W46</f>
        <v>7182</v>
      </c>
      <c r="Y46" s="556">
        <f t="shared" si="9"/>
        <v>39.9</v>
      </c>
      <c r="Z46" s="71"/>
      <c r="AA46" s="545"/>
    </row>
    <row r="47" spans="1:27" s="25" customFormat="1" ht="30.75" hidden="1" customHeight="1" x14ac:dyDescent="0.2">
      <c r="A47" s="1069"/>
      <c r="B47" s="781" t="s">
        <v>118</v>
      </c>
      <c r="C47" s="435" t="s">
        <v>42</v>
      </c>
      <c r="D47" s="436" t="s">
        <v>11</v>
      </c>
      <c r="E47" s="437">
        <v>8700</v>
      </c>
      <c r="F47" s="435" t="s">
        <v>11</v>
      </c>
      <c r="G47" s="438">
        <v>13950</v>
      </c>
      <c r="H47" s="436" t="s">
        <v>11</v>
      </c>
      <c r="I47" s="439">
        <v>8750</v>
      </c>
      <c r="J47" s="440">
        <f>I47*$J$2</f>
        <v>262.5</v>
      </c>
      <c r="K47" s="441"/>
      <c r="L47" s="442">
        <f>I47+J47</f>
        <v>9012.5</v>
      </c>
      <c r="M47" s="443">
        <f>+L47/180</f>
        <v>50.069444444444443</v>
      </c>
      <c r="N47" s="537">
        <f>MROUND(M47,1)</f>
        <v>50</v>
      </c>
      <c r="O47" s="869">
        <f t="shared" si="24"/>
        <v>9000</v>
      </c>
      <c r="P47" s="538">
        <f t="shared" si="25"/>
        <v>250</v>
      </c>
      <c r="Q47" s="733">
        <f t="shared" si="26"/>
        <v>2.7739251040221916E-2</v>
      </c>
      <c r="R47" s="746">
        <f t="shared" si="4"/>
        <v>450</v>
      </c>
      <c r="S47" s="704">
        <f t="shared" si="19"/>
        <v>9450</v>
      </c>
      <c r="T47" s="550">
        <f>S47/180</f>
        <v>52.5</v>
      </c>
      <c r="U47" s="551"/>
      <c r="V47" s="880">
        <v>14724</v>
      </c>
      <c r="W47" s="721">
        <f t="shared" si="17"/>
        <v>736.2</v>
      </c>
      <c r="X47" s="704">
        <v>15460</v>
      </c>
      <c r="Y47" s="550">
        <f>X47/180</f>
        <v>85.888888888888886</v>
      </c>
      <c r="Z47" s="71"/>
      <c r="AA47" s="545"/>
    </row>
    <row r="48" spans="1:27" s="64" customFormat="1" ht="27.75" hidden="1" customHeight="1" x14ac:dyDescent="0.2">
      <c r="A48" s="1069"/>
      <c r="B48" s="774" t="s">
        <v>134</v>
      </c>
      <c r="C48" s="579"/>
      <c r="D48" s="432" t="s">
        <v>11</v>
      </c>
      <c r="E48" s="58">
        <v>3500</v>
      </c>
      <c r="F48" s="114" t="s">
        <v>11</v>
      </c>
      <c r="G48" s="111">
        <v>13950</v>
      </c>
      <c r="H48" s="59" t="s">
        <v>11</v>
      </c>
      <c r="I48" s="103">
        <v>3500</v>
      </c>
      <c r="J48" s="317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17">
        <f t="shared" si="1"/>
        <v>20</v>
      </c>
      <c r="O48" s="870">
        <f t="shared" si="24"/>
        <v>3600</v>
      </c>
      <c r="P48" s="518">
        <f t="shared" si="25"/>
        <v>100</v>
      </c>
      <c r="Q48" s="641">
        <f t="shared" si="26"/>
        <v>2.7739251040221916E-2</v>
      </c>
      <c r="R48" s="742">
        <f t="shared" si="4"/>
        <v>180</v>
      </c>
      <c r="S48" s="697">
        <f t="shared" si="19"/>
        <v>3780</v>
      </c>
      <c r="T48" s="519">
        <f t="shared" si="7"/>
        <v>21</v>
      </c>
      <c r="U48" s="520"/>
      <c r="V48" s="880">
        <v>5940</v>
      </c>
      <c r="W48" s="717">
        <f t="shared" si="17"/>
        <v>297</v>
      </c>
      <c r="X48" s="697">
        <f>V48+W48</f>
        <v>6237</v>
      </c>
      <c r="Y48" s="519">
        <f t="shared" si="9"/>
        <v>34.65</v>
      </c>
      <c r="Z48" s="71"/>
      <c r="AA48" s="545"/>
    </row>
    <row r="49" spans="1:27" s="25" customFormat="1" ht="34.5" hidden="1" customHeight="1" thickBot="1" x14ac:dyDescent="0.25">
      <c r="A49" s="1068"/>
      <c r="B49" s="772" t="s">
        <v>135</v>
      </c>
      <c r="C49" s="501" t="s">
        <v>57</v>
      </c>
      <c r="D49" s="112" t="s">
        <v>11</v>
      </c>
      <c r="E49" s="349">
        <v>3300</v>
      </c>
      <c r="F49" s="1090" t="s">
        <v>34</v>
      </c>
      <c r="G49" s="1091"/>
      <c r="H49" s="351" t="s">
        <v>11</v>
      </c>
      <c r="I49" s="352">
        <v>3300</v>
      </c>
      <c r="J49" s="328">
        <f t="shared" si="5"/>
        <v>99</v>
      </c>
      <c r="K49" s="329"/>
      <c r="L49" s="193">
        <f t="shared" si="6"/>
        <v>3399</v>
      </c>
      <c r="M49" s="141">
        <f t="shared" si="0"/>
        <v>18.883333333333333</v>
      </c>
      <c r="N49" s="527">
        <f t="shared" si="1"/>
        <v>19</v>
      </c>
      <c r="O49" s="873">
        <f t="shared" si="24"/>
        <v>3420</v>
      </c>
      <c r="P49" s="559">
        <f t="shared" si="25"/>
        <v>120</v>
      </c>
      <c r="Q49" s="648">
        <f t="shared" si="26"/>
        <v>3.5304501323918797E-2</v>
      </c>
      <c r="R49" s="747">
        <f t="shared" si="4"/>
        <v>171</v>
      </c>
      <c r="S49" s="702">
        <f t="shared" si="19"/>
        <v>3591</v>
      </c>
      <c r="T49" s="580">
        <f t="shared" si="7"/>
        <v>19.95</v>
      </c>
      <c r="U49" s="689"/>
      <c r="V49" s="880">
        <v>5760</v>
      </c>
      <c r="W49" s="726">
        <f t="shared" si="17"/>
        <v>288</v>
      </c>
      <c r="X49" s="702">
        <f>V49+W49</f>
        <v>6048</v>
      </c>
      <c r="Y49" s="580">
        <f t="shared" si="9"/>
        <v>33.6</v>
      </c>
      <c r="Z49" s="71"/>
      <c r="AA49" s="545"/>
    </row>
    <row r="50" spans="1:27" s="25" customFormat="1" ht="34.5" hidden="1" customHeight="1" x14ac:dyDescent="0.25">
      <c r="A50" s="1079" t="s">
        <v>145</v>
      </c>
      <c r="B50" s="757" t="s">
        <v>146</v>
      </c>
      <c r="C50" s="581"/>
      <c r="D50" s="245" t="s">
        <v>11</v>
      </c>
      <c r="E50" s="344">
        <v>4500</v>
      </c>
      <c r="F50" s="345" t="s">
        <v>11</v>
      </c>
      <c r="G50" s="346">
        <v>13950</v>
      </c>
      <c r="H50" s="347" t="s">
        <v>11</v>
      </c>
      <c r="I50" s="348">
        <v>4635</v>
      </c>
      <c r="J50" s="317">
        <f>I50*$J$2</f>
        <v>139.04999999999998</v>
      </c>
      <c r="K50" s="318"/>
      <c r="L50" s="51">
        <f t="shared" si="6"/>
        <v>4774.05</v>
      </c>
      <c r="M50" s="48">
        <f t="shared" si="0"/>
        <v>26.522500000000001</v>
      </c>
      <c r="N50" s="523">
        <f t="shared" si="1"/>
        <v>27</v>
      </c>
      <c r="O50" s="868">
        <v>4635</v>
      </c>
      <c r="P50" s="524">
        <f t="shared" si="25"/>
        <v>0</v>
      </c>
      <c r="Q50" s="637">
        <f t="shared" si="26"/>
        <v>0</v>
      </c>
      <c r="R50" s="751">
        <v>0</v>
      </c>
      <c r="S50" s="700">
        <v>4635</v>
      </c>
      <c r="T50" s="582" t="s">
        <v>34</v>
      </c>
      <c r="U50" s="690"/>
      <c r="V50" s="880">
        <v>14508</v>
      </c>
      <c r="W50" s="727">
        <v>0</v>
      </c>
      <c r="X50" s="696">
        <v>14508</v>
      </c>
      <c r="Y50" s="582" t="s">
        <v>34</v>
      </c>
      <c r="Z50" s="71"/>
      <c r="AA50" s="545"/>
    </row>
    <row r="51" spans="1:27" s="25" customFormat="1" ht="30.75" hidden="1" customHeight="1" x14ac:dyDescent="0.2">
      <c r="A51" s="1080"/>
      <c r="B51" s="758" t="s">
        <v>147</v>
      </c>
      <c r="C51" s="522"/>
      <c r="D51" s="39" t="s">
        <v>11</v>
      </c>
      <c r="E51" s="60">
        <v>350</v>
      </c>
      <c r="F51" s="114" t="s">
        <v>11</v>
      </c>
      <c r="G51" s="89">
        <v>500</v>
      </c>
      <c r="H51" s="59" t="s">
        <v>11</v>
      </c>
      <c r="I51" s="353">
        <v>360</v>
      </c>
      <c r="J51" s="317">
        <f t="shared" si="5"/>
        <v>10.799999999999999</v>
      </c>
      <c r="K51" s="318"/>
      <c r="L51" s="51">
        <f t="shared" si="6"/>
        <v>370.8</v>
      </c>
      <c r="M51" s="48">
        <f t="shared" si="0"/>
        <v>2.06</v>
      </c>
      <c r="N51" s="517">
        <f t="shared" si="1"/>
        <v>2</v>
      </c>
      <c r="O51" s="869">
        <v>360</v>
      </c>
      <c r="P51" s="518">
        <f t="shared" si="25"/>
        <v>0</v>
      </c>
      <c r="Q51" s="641">
        <f t="shared" si="26"/>
        <v>0</v>
      </c>
      <c r="R51" s="752">
        <v>0</v>
      </c>
      <c r="S51" s="697">
        <v>360</v>
      </c>
      <c r="T51" s="583" t="s">
        <v>34</v>
      </c>
      <c r="U51" s="691"/>
      <c r="V51" s="880">
        <v>520</v>
      </c>
      <c r="W51" s="728">
        <v>0</v>
      </c>
      <c r="X51" s="697">
        <v>520</v>
      </c>
      <c r="Y51" s="583" t="s">
        <v>34</v>
      </c>
      <c r="Z51" s="71"/>
      <c r="AA51" s="545"/>
    </row>
    <row r="52" spans="1:27" s="25" customFormat="1" ht="38.25" hidden="1" customHeight="1" thickBot="1" x14ac:dyDescent="0.25">
      <c r="A52" s="1081"/>
      <c r="B52" s="772" t="s">
        <v>148</v>
      </c>
      <c r="C52" s="501" t="s">
        <v>62</v>
      </c>
      <c r="D52" s="112" t="s">
        <v>11</v>
      </c>
      <c r="E52" s="349">
        <v>14500</v>
      </c>
      <c r="F52" s="501" t="s">
        <v>11</v>
      </c>
      <c r="G52" s="350">
        <v>15000</v>
      </c>
      <c r="H52" s="584"/>
      <c r="I52" s="585"/>
      <c r="J52" s="328"/>
      <c r="K52" s="329"/>
      <c r="L52" s="107"/>
      <c r="M52" s="108"/>
      <c r="N52" s="527"/>
      <c r="O52" s="871">
        <v>15300</v>
      </c>
      <c r="P52" s="559"/>
      <c r="Q52" s="648"/>
      <c r="R52" s="753">
        <v>0</v>
      </c>
      <c r="S52" s="702">
        <v>15300</v>
      </c>
      <c r="T52" s="586" t="s">
        <v>34</v>
      </c>
      <c r="U52" s="692"/>
      <c r="V52" s="880">
        <v>15300</v>
      </c>
      <c r="W52" s="729">
        <v>0</v>
      </c>
      <c r="X52" s="698">
        <v>15300</v>
      </c>
      <c r="Y52" s="587" t="s">
        <v>34</v>
      </c>
      <c r="Z52" s="71"/>
      <c r="AA52" s="545"/>
    </row>
    <row r="53" spans="1:27" s="25" customFormat="1" ht="15" hidden="1" customHeight="1" thickBot="1" x14ac:dyDescent="0.3">
      <c r="A53" s="588"/>
      <c r="B53" s="589"/>
      <c r="C53" s="589"/>
      <c r="D53" s="589"/>
      <c r="E53" s="589"/>
      <c r="F53" s="589"/>
      <c r="G53" s="589"/>
      <c r="J53" s="28"/>
      <c r="L53" s="55"/>
      <c r="M53" s="56"/>
      <c r="N53" s="545"/>
      <c r="O53" s="590"/>
      <c r="P53" s="524"/>
      <c r="Q53" s="591"/>
      <c r="R53" s="591"/>
      <c r="S53" s="62"/>
      <c r="T53" s="46"/>
      <c r="U53" s="46"/>
      <c r="V53" s="62"/>
      <c r="Y53" s="46"/>
    </row>
    <row r="54" spans="1:27" s="25" customFormat="1" ht="81.75" hidden="1" customHeight="1" thickBot="1" x14ac:dyDescent="0.25">
      <c r="A54" s="77" t="s">
        <v>5</v>
      </c>
      <c r="B54" s="79" t="s">
        <v>188</v>
      </c>
      <c r="C54" s="79" t="s">
        <v>7</v>
      </c>
      <c r="D54" s="1123" t="s">
        <v>0</v>
      </c>
      <c r="E54" s="1124"/>
      <c r="F54" s="1125" t="s">
        <v>8</v>
      </c>
      <c r="G54" s="1126"/>
      <c r="H54" s="1113" t="s">
        <v>1</v>
      </c>
      <c r="I54" s="1114"/>
      <c r="J54" s="592">
        <v>0.03</v>
      </c>
      <c r="K54" s="1115" t="s">
        <v>3</v>
      </c>
      <c r="L54" s="1116"/>
      <c r="M54" s="80"/>
      <c r="N54" s="867" t="s">
        <v>177</v>
      </c>
      <c r="O54" s="1134" t="s">
        <v>190</v>
      </c>
      <c r="P54" s="1133"/>
      <c r="Q54" s="754" t="s">
        <v>80</v>
      </c>
      <c r="R54" s="755">
        <v>0.05</v>
      </c>
      <c r="S54" s="694" t="s">
        <v>136</v>
      </c>
      <c r="T54" s="695" t="s">
        <v>178</v>
      </c>
      <c r="U54" s="595"/>
      <c r="V54" s="866" t="s">
        <v>176</v>
      </c>
      <c r="W54" s="593">
        <v>0.05</v>
      </c>
      <c r="X54" s="694" t="s">
        <v>189</v>
      </c>
      <c r="Y54" s="594" t="s">
        <v>178</v>
      </c>
    </row>
    <row r="55" spans="1:27" s="25" customFormat="1" ht="34.5" hidden="1" customHeight="1" x14ac:dyDescent="0.2">
      <c r="A55" s="1065" t="s">
        <v>175</v>
      </c>
      <c r="B55" s="469" t="s">
        <v>163</v>
      </c>
      <c r="C55" s="17" t="s">
        <v>120</v>
      </c>
      <c r="D55" s="331" t="s">
        <v>11</v>
      </c>
      <c r="E55" s="242">
        <v>750</v>
      </c>
      <c r="F55" s="1092" t="s">
        <v>34</v>
      </c>
      <c r="G55" s="1153"/>
      <c r="H55" s="209" t="s">
        <v>11</v>
      </c>
      <c r="I55" s="407">
        <v>810</v>
      </c>
      <c r="J55" s="312">
        <f t="shared" si="5"/>
        <v>24.3</v>
      </c>
      <c r="K55" s="313"/>
      <c r="L55" s="104">
        <f>I55+J55</f>
        <v>834.3</v>
      </c>
      <c r="M55" s="105">
        <f>+L55/30</f>
        <v>27.81</v>
      </c>
      <c r="N55" s="515">
        <v>27.5</v>
      </c>
      <c r="O55" s="868">
        <f>+N55*30</f>
        <v>825</v>
      </c>
      <c r="P55" s="673">
        <f>+O55-I55</f>
        <v>15</v>
      </c>
      <c r="Q55" s="673">
        <f>+P55/L55</f>
        <v>1.7979144192736426E-2</v>
      </c>
      <c r="R55" s="827">
        <f>ROUNDUP(O55*$R$2,0)</f>
        <v>42</v>
      </c>
      <c r="S55" s="836">
        <f t="shared" ref="S55:S63" si="27">O55+R55</f>
        <v>867</v>
      </c>
      <c r="T55" s="844">
        <f>S55/30</f>
        <v>28.9</v>
      </c>
      <c r="U55" s="598"/>
      <c r="V55" s="1154"/>
      <c r="W55" s="859"/>
      <c r="X55" s="1146"/>
      <c r="Y55" s="599"/>
    </row>
    <row r="56" spans="1:27" s="25" customFormat="1" ht="34.5" hidden="1" customHeight="1" x14ac:dyDescent="0.2">
      <c r="A56" s="1066"/>
      <c r="B56" s="470" t="s">
        <v>162</v>
      </c>
      <c r="C56" s="17" t="s">
        <v>120</v>
      </c>
      <c r="D56" s="373" t="s">
        <v>11</v>
      </c>
      <c r="E56" s="467">
        <v>750</v>
      </c>
      <c r="F56" s="1147" t="s">
        <v>34</v>
      </c>
      <c r="G56" s="1148"/>
      <c r="H56" s="373" t="s">
        <v>11</v>
      </c>
      <c r="I56" s="468">
        <v>810</v>
      </c>
      <c r="J56" s="317">
        <f t="shared" si="5"/>
        <v>24.3</v>
      </c>
      <c r="K56" s="318"/>
      <c r="L56" s="51">
        <f t="shared" si="6"/>
        <v>834.3</v>
      </c>
      <c r="M56" s="48">
        <f t="shared" ref="M56" si="28">+L56/30</f>
        <v>27.81</v>
      </c>
      <c r="N56" s="537">
        <v>27.5</v>
      </c>
      <c r="O56" s="878">
        <f>+N56*30</f>
        <v>825</v>
      </c>
      <c r="P56" s="674">
        <f>+O56-I56</f>
        <v>15</v>
      </c>
      <c r="Q56" s="674">
        <f>+P56/L56</f>
        <v>1.7979144192736426E-2</v>
      </c>
      <c r="R56" s="830">
        <f>ROUNDUP(O56*$R$2,0)</f>
        <v>42</v>
      </c>
      <c r="S56" s="837">
        <f t="shared" si="27"/>
        <v>867</v>
      </c>
      <c r="T56" s="845">
        <f>S56/30</f>
        <v>28.9</v>
      </c>
      <c r="U56" s="600"/>
      <c r="V56" s="1138"/>
      <c r="W56" s="822"/>
      <c r="X56" s="1140"/>
      <c r="Y56" s="601"/>
    </row>
    <row r="57" spans="1:27" s="25" customFormat="1" ht="34.5" hidden="1" customHeight="1" x14ac:dyDescent="0.2">
      <c r="A57" s="1066"/>
      <c r="B57" s="602" t="s">
        <v>156</v>
      </c>
      <c r="C57" s="17" t="s">
        <v>161</v>
      </c>
      <c r="D57" s="318"/>
      <c r="E57" s="318"/>
      <c r="F57" s="603"/>
      <c r="G57" s="318"/>
      <c r="H57" s="114" t="s">
        <v>11</v>
      </c>
      <c r="I57" s="408">
        <v>2000</v>
      </c>
      <c r="J57" s="317">
        <f>I57*$J$2</f>
        <v>60</v>
      </c>
      <c r="K57" s="318"/>
      <c r="L57" s="51">
        <f t="shared" si="6"/>
        <v>2060</v>
      </c>
      <c r="M57" s="48">
        <f>+L57/60</f>
        <v>34.333333333333336</v>
      </c>
      <c r="N57" s="517">
        <f>MROUND(M57,1)</f>
        <v>34</v>
      </c>
      <c r="O57" s="869">
        <f>+N57*60</f>
        <v>2040</v>
      </c>
      <c r="P57" s="675">
        <f>+O57-I57</f>
        <v>40</v>
      </c>
      <c r="Q57" s="675">
        <f>+P57/L57</f>
        <v>1.9417475728155338E-2</v>
      </c>
      <c r="R57" s="828">
        <f>(O57*$R$2)</f>
        <v>102</v>
      </c>
      <c r="S57" s="838">
        <f t="shared" si="27"/>
        <v>2142</v>
      </c>
      <c r="T57" s="846">
        <f>S57/60</f>
        <v>35.700000000000003</v>
      </c>
      <c r="U57" s="600"/>
      <c r="V57" s="1138"/>
      <c r="W57" s="822"/>
      <c r="X57" s="1140"/>
      <c r="Y57" s="604"/>
    </row>
    <row r="58" spans="1:27" s="25" customFormat="1" ht="34.5" hidden="1" customHeight="1" x14ac:dyDescent="0.2">
      <c r="A58" s="1066"/>
      <c r="B58" s="465" t="s">
        <v>155</v>
      </c>
      <c r="C58" s="605" t="s">
        <v>65</v>
      </c>
      <c r="D58" s="318"/>
      <c r="E58" s="318"/>
      <c r="F58" s="606"/>
      <c r="G58" s="318"/>
      <c r="H58" s="361"/>
      <c r="I58" s="464"/>
      <c r="J58" s="317"/>
      <c r="K58" s="318"/>
      <c r="L58" s="51"/>
      <c r="M58" s="48"/>
      <c r="N58" s="523"/>
      <c r="O58" s="878">
        <v>1740</v>
      </c>
      <c r="P58" s="676"/>
      <c r="Q58" s="676"/>
      <c r="R58" s="831">
        <f>(O58*$R$2)</f>
        <v>87</v>
      </c>
      <c r="S58" s="839">
        <f t="shared" si="27"/>
        <v>1827</v>
      </c>
      <c r="T58" s="847">
        <f>S58/60</f>
        <v>30.45</v>
      </c>
      <c r="U58" s="600"/>
      <c r="V58" s="1138"/>
      <c r="W58" s="822"/>
      <c r="X58" s="1140"/>
      <c r="Y58" s="601"/>
    </row>
    <row r="59" spans="1:27" s="25" customFormat="1" ht="45" hidden="1" x14ac:dyDescent="0.2">
      <c r="A59" s="1066"/>
      <c r="B59" s="466" t="s">
        <v>160</v>
      </c>
      <c r="C59" s="609" t="s">
        <v>65</v>
      </c>
      <c r="D59" s="503" t="s">
        <v>11</v>
      </c>
      <c r="E59" s="238">
        <v>1500</v>
      </c>
      <c r="F59" s="1149" t="s">
        <v>34</v>
      </c>
      <c r="G59" s="1150"/>
      <c r="H59" s="239" t="s">
        <v>91</v>
      </c>
      <c r="I59" s="610"/>
      <c r="J59" s="317">
        <f>I59*$J$2</f>
        <v>0</v>
      </c>
      <c r="K59" s="62"/>
      <c r="L59" s="51">
        <f t="shared" si="6"/>
        <v>0</v>
      </c>
      <c r="M59" s="48">
        <f>+L59/60</f>
        <v>0</v>
      </c>
      <c r="N59" s="517">
        <f t="shared" si="1"/>
        <v>0</v>
      </c>
      <c r="O59" s="869">
        <v>1620</v>
      </c>
      <c r="P59" s="675">
        <f>+O59-I59</f>
        <v>1620</v>
      </c>
      <c r="Q59" s="675"/>
      <c r="R59" s="828">
        <f>(O59*$R$2)</f>
        <v>81</v>
      </c>
      <c r="S59" s="838">
        <f t="shared" si="27"/>
        <v>1701</v>
      </c>
      <c r="T59" s="846">
        <f>S59/60</f>
        <v>28.35</v>
      </c>
      <c r="U59" s="600"/>
      <c r="V59" s="1138"/>
      <c r="W59" s="294"/>
      <c r="X59" s="1140"/>
      <c r="Y59" s="601"/>
    </row>
    <row r="60" spans="1:27" s="25" customFormat="1" ht="39" hidden="1" customHeight="1" x14ac:dyDescent="0.2">
      <c r="A60" s="1066"/>
      <c r="B60" s="466" t="s">
        <v>158</v>
      </c>
      <c r="C60" s="605" t="s">
        <v>65</v>
      </c>
      <c r="D60" s="503"/>
      <c r="E60" s="238"/>
      <c r="F60" s="503"/>
      <c r="G60" s="504"/>
      <c r="H60" s="239"/>
      <c r="I60" s="611"/>
      <c r="J60" s="317"/>
      <c r="K60" s="62"/>
      <c r="L60" s="51"/>
      <c r="M60" s="48"/>
      <c r="N60" s="517"/>
      <c r="O60" s="869">
        <v>1620</v>
      </c>
      <c r="P60" s="675"/>
      <c r="Q60" s="675"/>
      <c r="R60" s="828">
        <f>(O60*$R$2)</f>
        <v>81</v>
      </c>
      <c r="S60" s="838">
        <f t="shared" si="27"/>
        <v>1701</v>
      </c>
      <c r="T60" s="846">
        <f>S60/60</f>
        <v>28.35</v>
      </c>
      <c r="U60" s="600"/>
      <c r="V60" s="1138"/>
      <c r="W60" s="822"/>
      <c r="X60" s="1140"/>
      <c r="Y60" s="601"/>
    </row>
    <row r="61" spans="1:27" s="25" customFormat="1" ht="45" hidden="1" x14ac:dyDescent="0.2">
      <c r="A61" s="1066"/>
      <c r="B61" s="466" t="s">
        <v>159</v>
      </c>
      <c r="C61" s="17" t="s">
        <v>120</v>
      </c>
      <c r="D61" s="503" t="s">
        <v>11</v>
      </c>
      <c r="E61" s="238">
        <v>1500</v>
      </c>
      <c r="F61" s="1149" t="s">
        <v>34</v>
      </c>
      <c r="G61" s="1150"/>
      <c r="H61" s="239" t="s">
        <v>91</v>
      </c>
      <c r="I61" s="409"/>
      <c r="J61" s="317">
        <f t="shared" si="5"/>
        <v>0</v>
      </c>
      <c r="K61" s="318"/>
      <c r="L61" s="51">
        <f t="shared" si="6"/>
        <v>0</v>
      </c>
      <c r="M61" s="48">
        <f t="shared" ref="M61:M62" si="29">+L61/60</f>
        <v>0</v>
      </c>
      <c r="N61" s="523">
        <v>27.5</v>
      </c>
      <c r="O61" s="870">
        <f>+N61*30</f>
        <v>825</v>
      </c>
      <c r="P61" s="675">
        <f>+O61-I61</f>
        <v>825</v>
      </c>
      <c r="Q61" s="675"/>
      <c r="R61" s="832">
        <f>ROUNDUP(O61*$R$2,0)</f>
        <v>42</v>
      </c>
      <c r="S61" s="840">
        <f t="shared" si="27"/>
        <v>867</v>
      </c>
      <c r="T61" s="848">
        <f>S61/30</f>
        <v>28.9</v>
      </c>
      <c r="U61" s="600"/>
      <c r="V61" s="1138"/>
      <c r="W61" s="822"/>
      <c r="X61" s="1140"/>
      <c r="Y61" s="604"/>
    </row>
    <row r="62" spans="1:27" s="25" customFormat="1" ht="45" hidden="1" x14ac:dyDescent="0.2">
      <c r="A62" s="1066"/>
      <c r="B62" s="465" t="s">
        <v>154</v>
      </c>
      <c r="C62" s="17" t="s">
        <v>120</v>
      </c>
      <c r="D62" s="503" t="s">
        <v>11</v>
      </c>
      <c r="E62" s="238">
        <v>1500</v>
      </c>
      <c r="F62" s="1149" t="s">
        <v>34</v>
      </c>
      <c r="G62" s="1150"/>
      <c r="H62" s="239" t="s">
        <v>91</v>
      </c>
      <c r="I62" s="410"/>
      <c r="J62" s="317">
        <f t="shared" si="5"/>
        <v>0</v>
      </c>
      <c r="K62" s="318"/>
      <c r="L62" s="51">
        <f t="shared" si="6"/>
        <v>0</v>
      </c>
      <c r="M62" s="48">
        <f t="shared" si="29"/>
        <v>0</v>
      </c>
      <c r="N62" s="517">
        <v>27.5</v>
      </c>
      <c r="O62" s="869">
        <f>+N62*30</f>
        <v>825</v>
      </c>
      <c r="P62" s="675">
        <f>+O62-I62</f>
        <v>825</v>
      </c>
      <c r="Q62" s="675"/>
      <c r="R62" s="831">
        <f>ROUNDUP(O62*$R$2,0)</f>
        <v>42</v>
      </c>
      <c r="S62" s="839">
        <f t="shared" si="27"/>
        <v>867</v>
      </c>
      <c r="T62" s="847">
        <f>S62/30</f>
        <v>28.9</v>
      </c>
      <c r="U62" s="600"/>
      <c r="V62" s="1138"/>
      <c r="W62" s="822"/>
      <c r="X62" s="1140"/>
      <c r="Y62" s="604"/>
    </row>
    <row r="63" spans="1:27" s="25" customFormat="1" ht="33.75" hidden="1" customHeight="1" thickBot="1" x14ac:dyDescent="0.3">
      <c r="A63" s="1066"/>
      <c r="B63" s="496" t="s">
        <v>157</v>
      </c>
      <c r="C63" s="497" t="s">
        <v>168</v>
      </c>
      <c r="D63" s="1127" t="s">
        <v>66</v>
      </c>
      <c r="E63" s="1128"/>
      <c r="F63" s="1151" t="s">
        <v>34</v>
      </c>
      <c r="G63" s="1152"/>
      <c r="H63" s="612" t="s">
        <v>66</v>
      </c>
      <c r="I63" s="613">
        <v>300</v>
      </c>
      <c r="J63" s="328">
        <v>39</v>
      </c>
      <c r="K63" s="329"/>
      <c r="L63" s="193">
        <f t="shared" si="6"/>
        <v>339</v>
      </c>
      <c r="M63" s="141">
        <f>+L63/10</f>
        <v>33.9</v>
      </c>
      <c r="N63" s="527">
        <f t="shared" si="1"/>
        <v>34</v>
      </c>
      <c r="O63" s="871">
        <f>+N63*10</f>
        <v>340</v>
      </c>
      <c r="P63" s="678">
        <f>+O63-I63</f>
        <v>40</v>
      </c>
      <c r="Q63" s="678">
        <f>+P63/L63</f>
        <v>0.11799410029498525</v>
      </c>
      <c r="R63" s="833">
        <f>ROUNDUP(O63*$R$2,0)</f>
        <v>17</v>
      </c>
      <c r="S63" s="841">
        <f t="shared" si="27"/>
        <v>357</v>
      </c>
      <c r="T63" s="849">
        <f>S63/10</f>
        <v>35.700000000000003</v>
      </c>
      <c r="U63" s="615"/>
      <c r="V63" s="1139"/>
      <c r="W63" s="823"/>
      <c r="X63" s="1141"/>
      <c r="Y63" s="616"/>
    </row>
    <row r="64" spans="1:27" s="25" customFormat="1" ht="48.75" hidden="1" customHeight="1" thickBot="1" x14ac:dyDescent="0.25">
      <c r="A64" s="1065" t="s">
        <v>181</v>
      </c>
      <c r="B64" s="495" t="s">
        <v>107</v>
      </c>
      <c r="C64" s="17" t="s">
        <v>120</v>
      </c>
      <c r="D64" s="375" t="s">
        <v>11</v>
      </c>
      <c r="E64" s="412">
        <v>4700</v>
      </c>
      <c r="F64" s="413" t="s">
        <v>11</v>
      </c>
      <c r="G64" s="414">
        <v>14300</v>
      </c>
      <c r="H64" s="375" t="s">
        <v>11</v>
      </c>
      <c r="I64" s="415">
        <v>4900</v>
      </c>
      <c r="J64" s="328"/>
      <c r="K64" s="329"/>
      <c r="L64" s="107"/>
      <c r="M64" s="108"/>
      <c r="N64" s="511">
        <v>27.5</v>
      </c>
      <c r="O64" s="888">
        <v>825</v>
      </c>
      <c r="P64" s="680"/>
      <c r="Q64" s="829"/>
      <c r="R64" s="834">
        <v>42</v>
      </c>
      <c r="S64" s="842">
        <v>867</v>
      </c>
      <c r="T64" s="850">
        <v>28.9</v>
      </c>
      <c r="U64" s="617"/>
      <c r="V64" s="1166"/>
      <c r="W64" s="824"/>
      <c r="X64" s="1086"/>
      <c r="Y64" s="618"/>
      <c r="Z64" s="71"/>
      <c r="AA64" s="545"/>
    </row>
    <row r="65" spans="1:25" s="25" customFormat="1" ht="50.25" hidden="1" customHeight="1" thickBot="1" x14ac:dyDescent="0.3">
      <c r="A65" s="1072"/>
      <c r="B65" s="493" t="s">
        <v>182</v>
      </c>
      <c r="C65" s="494" t="s">
        <v>168</v>
      </c>
      <c r="D65" s="619"/>
      <c r="E65" s="620"/>
      <c r="F65" s="489"/>
      <c r="G65" s="490"/>
      <c r="H65" s="619"/>
      <c r="I65" s="621"/>
      <c r="J65" s="491"/>
      <c r="K65" s="492"/>
      <c r="L65" s="487"/>
      <c r="M65" s="205"/>
      <c r="N65" s="527">
        <v>34</v>
      </c>
      <c r="O65" s="871">
        <v>340</v>
      </c>
      <c r="P65" s="678">
        <v>40</v>
      </c>
      <c r="Q65" s="678">
        <v>0.11799410029498525</v>
      </c>
      <c r="R65" s="835">
        <v>17</v>
      </c>
      <c r="S65" s="843">
        <v>357</v>
      </c>
      <c r="T65" s="851">
        <v>35.700000000000003</v>
      </c>
      <c r="U65" s="615"/>
      <c r="V65" s="1167"/>
      <c r="W65" s="825"/>
      <c r="X65" s="1135"/>
      <c r="Y65" s="622"/>
    </row>
    <row r="66" spans="1:25" s="25" customFormat="1" ht="30" hidden="1" customHeight="1" x14ac:dyDescent="0.2">
      <c r="A66" s="1065" t="s">
        <v>164</v>
      </c>
      <c r="B66" s="623" t="s">
        <v>165</v>
      </c>
      <c r="C66" s="624" t="s">
        <v>179</v>
      </c>
      <c r="D66" s="120" t="s">
        <v>11</v>
      </c>
      <c r="E66" s="357">
        <v>495</v>
      </c>
      <c r="F66" s="1136" t="s">
        <v>34</v>
      </c>
      <c r="G66" s="1137"/>
      <c r="H66" s="120" t="s">
        <v>11</v>
      </c>
      <c r="I66" s="625">
        <v>666.6</v>
      </c>
      <c r="J66" s="61">
        <f t="shared" si="5"/>
        <v>19.998000000000001</v>
      </c>
      <c r="K66" s="318"/>
      <c r="L66" s="51">
        <f t="shared" si="6"/>
        <v>686.59800000000007</v>
      </c>
      <c r="M66" s="48">
        <f>+L66/20</f>
        <v>34.329900000000002</v>
      </c>
      <c r="N66" s="523">
        <f t="shared" si="1"/>
        <v>34</v>
      </c>
      <c r="O66" s="870">
        <v>666.6</v>
      </c>
      <c r="P66" s="676">
        <f>+O66-I66</f>
        <v>0</v>
      </c>
      <c r="Q66" s="676">
        <f>+P66/L66</f>
        <v>0</v>
      </c>
      <c r="R66" s="831"/>
      <c r="S66" s="839">
        <v>714</v>
      </c>
      <c r="T66" s="847">
        <v>35.700000000000003</v>
      </c>
      <c r="U66" s="600"/>
      <c r="V66" s="1138"/>
      <c r="W66" s="826"/>
      <c r="X66" s="1140"/>
      <c r="Y66" s="626"/>
    </row>
    <row r="67" spans="1:25" s="629" customFormat="1" ht="45.75" hidden="1" thickBot="1" x14ac:dyDescent="0.25">
      <c r="A67" s="1066"/>
      <c r="B67" s="547" t="s">
        <v>166</v>
      </c>
      <c r="C67" s="627" t="s">
        <v>179</v>
      </c>
      <c r="D67" s="114" t="s">
        <v>11</v>
      </c>
      <c r="E67" s="60">
        <v>495</v>
      </c>
      <c r="F67" s="1142" t="s">
        <v>34</v>
      </c>
      <c r="G67" s="1143"/>
      <c r="H67" s="114" t="s">
        <v>11</v>
      </c>
      <c r="I67" s="628">
        <v>666.6</v>
      </c>
      <c r="J67" s="61">
        <f t="shared" si="5"/>
        <v>19.998000000000001</v>
      </c>
      <c r="K67" s="318"/>
      <c r="L67" s="51">
        <f t="shared" si="6"/>
        <v>686.59800000000007</v>
      </c>
      <c r="M67" s="48">
        <f t="shared" ref="M67:M68" si="30">+L67/20</f>
        <v>34.329900000000002</v>
      </c>
      <c r="N67" s="537">
        <f t="shared" si="1"/>
        <v>34</v>
      </c>
      <c r="O67" s="869">
        <v>666.6</v>
      </c>
      <c r="P67" s="674">
        <f>+O67-I67</f>
        <v>0</v>
      </c>
      <c r="Q67" s="674">
        <f>+P67/L67</f>
        <v>0</v>
      </c>
      <c r="R67" s="828"/>
      <c r="S67" s="838">
        <v>714</v>
      </c>
      <c r="T67" s="845">
        <v>35.700000000000003</v>
      </c>
      <c r="U67" s="615"/>
      <c r="V67" s="1138"/>
      <c r="W67" s="294"/>
      <c r="X67" s="1140"/>
      <c r="Y67" s="604"/>
    </row>
    <row r="68" spans="1:25" s="25" customFormat="1" ht="45.75" hidden="1" thickBot="1" x14ac:dyDescent="0.25">
      <c r="A68" s="1072"/>
      <c r="B68" s="630" t="s">
        <v>167</v>
      </c>
      <c r="C68" s="631" t="s">
        <v>179</v>
      </c>
      <c r="D68" s="501" t="s">
        <v>11</v>
      </c>
      <c r="E68" s="243">
        <v>495</v>
      </c>
      <c r="F68" s="1144" t="s">
        <v>34</v>
      </c>
      <c r="G68" s="1145"/>
      <c r="H68" s="501" t="s">
        <v>11</v>
      </c>
      <c r="I68" s="632">
        <v>666.6</v>
      </c>
      <c r="J68" s="355">
        <f t="shared" ref="J68:J73" si="31">I68*$J$2</f>
        <v>19.998000000000001</v>
      </c>
      <c r="K68" s="329"/>
      <c r="L68" s="193">
        <f t="shared" ref="L68:L73" si="32">I68+J68</f>
        <v>686.59800000000007</v>
      </c>
      <c r="M68" s="141">
        <f t="shared" si="30"/>
        <v>34.329900000000002</v>
      </c>
      <c r="N68" s="531">
        <f t="shared" si="1"/>
        <v>34</v>
      </c>
      <c r="O68" s="871">
        <v>666.6</v>
      </c>
      <c r="P68" s="681">
        <f>+O68-I68</f>
        <v>0</v>
      </c>
      <c r="Q68" s="681">
        <f>+P68/L68</f>
        <v>0</v>
      </c>
      <c r="R68" s="835"/>
      <c r="S68" s="843">
        <v>714</v>
      </c>
      <c r="T68" s="852">
        <v>35.700000000000003</v>
      </c>
      <c r="U68" s="633"/>
      <c r="V68" s="1139"/>
      <c r="W68" s="823"/>
      <c r="X68" s="1141"/>
      <c r="Y68" s="616"/>
    </row>
    <row r="69" spans="1:25" s="25" customFormat="1" ht="33" hidden="1" customHeight="1" x14ac:dyDescent="0.2">
      <c r="A69" s="1076" t="s">
        <v>145</v>
      </c>
      <c r="B69" s="210" t="s">
        <v>59</v>
      </c>
      <c r="C69" s="634"/>
      <c r="D69" s="358" t="s">
        <v>11</v>
      </c>
      <c r="E69" s="635">
        <v>2560</v>
      </c>
      <c r="F69" s="636"/>
      <c r="G69" s="635"/>
      <c r="H69" s="359" t="s">
        <v>11</v>
      </c>
      <c r="I69" s="199">
        <v>2637</v>
      </c>
      <c r="J69" s="354">
        <f t="shared" si="31"/>
        <v>79.11</v>
      </c>
      <c r="K69" s="178"/>
      <c r="L69" s="104">
        <f t="shared" si="32"/>
        <v>2716.11</v>
      </c>
      <c r="M69" s="105">
        <f t="shared" ref="M69:M72" si="33">+L69/180</f>
        <v>15.089500000000001</v>
      </c>
      <c r="N69" s="515">
        <f t="shared" si="1"/>
        <v>15</v>
      </c>
      <c r="O69" s="868">
        <v>2637</v>
      </c>
      <c r="P69" s="673">
        <f>+O69-I69</f>
        <v>0</v>
      </c>
      <c r="Q69" s="673">
        <f>+P69/L69</f>
        <v>0</v>
      </c>
      <c r="R69" s="831">
        <v>0</v>
      </c>
      <c r="S69" s="836">
        <v>2637</v>
      </c>
      <c r="T69" s="853" t="s">
        <v>34</v>
      </c>
      <c r="U69" s="600"/>
      <c r="V69" s="889">
        <v>14508</v>
      </c>
      <c r="W69" s="827">
        <f t="shared" ref="W69:W73" si="34">V69*$W$2</f>
        <v>725.40000000000009</v>
      </c>
      <c r="X69" s="860">
        <v>14508</v>
      </c>
      <c r="Y69" s="679">
        <f t="shared" ref="Y69:Y73" si="35">X69/180</f>
        <v>80.599999999999994</v>
      </c>
    </row>
    <row r="70" spans="1:25" s="25" customFormat="1" ht="30" hidden="1" x14ac:dyDescent="0.2">
      <c r="A70" s="1077"/>
      <c r="B70" s="500" t="s">
        <v>67</v>
      </c>
      <c r="C70" s="522"/>
      <c r="D70" s="360" t="s">
        <v>11</v>
      </c>
      <c r="E70" s="639"/>
      <c r="F70" s="640"/>
      <c r="G70" s="639"/>
      <c r="H70" s="361" t="s">
        <v>11</v>
      </c>
      <c r="I70" s="60">
        <v>361</v>
      </c>
      <c r="J70" s="61"/>
      <c r="K70" s="318"/>
      <c r="L70" s="51"/>
      <c r="M70" s="48"/>
      <c r="N70" s="517"/>
      <c r="O70" s="869">
        <v>361</v>
      </c>
      <c r="P70" s="675"/>
      <c r="Q70" s="675"/>
      <c r="R70" s="828">
        <v>0</v>
      </c>
      <c r="S70" s="838">
        <v>361</v>
      </c>
      <c r="T70" s="854" t="s">
        <v>34</v>
      </c>
      <c r="U70" s="642"/>
      <c r="V70" s="890">
        <v>520</v>
      </c>
      <c r="W70" s="828">
        <f t="shared" si="34"/>
        <v>26</v>
      </c>
      <c r="X70" s="861">
        <v>520</v>
      </c>
      <c r="Y70" s="677">
        <f t="shared" si="35"/>
        <v>2.8888888888888888</v>
      </c>
    </row>
    <row r="71" spans="1:25" s="25" customFormat="1" ht="34.5" hidden="1" customHeight="1" x14ac:dyDescent="0.2">
      <c r="A71" s="1077"/>
      <c r="B71" s="500" t="s">
        <v>68</v>
      </c>
      <c r="C71" s="643" t="s">
        <v>69</v>
      </c>
      <c r="D71" s="360" t="s">
        <v>11</v>
      </c>
      <c r="E71" s="644"/>
      <c r="F71" s="645"/>
      <c r="G71" s="644"/>
      <c r="H71" s="361" t="s">
        <v>11</v>
      </c>
      <c r="I71" s="58">
        <v>14930</v>
      </c>
      <c r="J71" s="61">
        <f t="shared" si="31"/>
        <v>447.9</v>
      </c>
      <c r="K71" s="318"/>
      <c r="L71" s="51">
        <f t="shared" si="32"/>
        <v>15377.9</v>
      </c>
      <c r="M71" s="48">
        <f t="shared" si="33"/>
        <v>85.432777777777773</v>
      </c>
      <c r="N71" s="537">
        <f t="shared" si="1"/>
        <v>85</v>
      </c>
      <c r="O71" s="870">
        <f>+N71*180</f>
        <v>15300</v>
      </c>
      <c r="P71" s="674">
        <f>+O71-I71</f>
        <v>370</v>
      </c>
      <c r="Q71" s="674">
        <f>+P71/L71</f>
        <v>2.406050240930166E-2</v>
      </c>
      <c r="R71" s="831">
        <v>0</v>
      </c>
      <c r="S71" s="839">
        <v>15300</v>
      </c>
      <c r="T71" s="853" t="s">
        <v>34</v>
      </c>
      <c r="U71" s="600"/>
      <c r="V71" s="891">
        <v>15300</v>
      </c>
      <c r="W71" s="828">
        <f t="shared" si="34"/>
        <v>765</v>
      </c>
      <c r="X71" s="862">
        <v>15300</v>
      </c>
      <c r="Y71" s="677">
        <f t="shared" si="35"/>
        <v>85</v>
      </c>
    </row>
    <row r="72" spans="1:25" s="25" customFormat="1" ht="30.75" hidden="1" customHeight="1" x14ac:dyDescent="0.2">
      <c r="A72" s="1077"/>
      <c r="B72" s="500" t="s">
        <v>70</v>
      </c>
      <c r="C72" s="643" t="s">
        <v>71</v>
      </c>
      <c r="D72" s="360" t="s">
        <v>11</v>
      </c>
      <c r="E72" s="639"/>
      <c r="F72" s="640"/>
      <c r="G72" s="639"/>
      <c r="H72" s="361" t="s">
        <v>11</v>
      </c>
      <c r="I72" s="58">
        <v>9950</v>
      </c>
      <c r="J72" s="61">
        <f t="shared" si="31"/>
        <v>298.5</v>
      </c>
      <c r="K72" s="318"/>
      <c r="L72" s="51">
        <f t="shared" si="32"/>
        <v>10248.5</v>
      </c>
      <c r="M72" s="48">
        <f t="shared" si="33"/>
        <v>56.93611111111111</v>
      </c>
      <c r="N72" s="537">
        <f t="shared" si="1"/>
        <v>57</v>
      </c>
      <c r="O72" s="869">
        <f>+N72*180</f>
        <v>10260</v>
      </c>
      <c r="P72" s="674">
        <f>+O72-I72</f>
        <v>310</v>
      </c>
      <c r="Q72" s="674">
        <f>+P72/L72</f>
        <v>3.0248329023759575E-2</v>
      </c>
      <c r="R72" s="828">
        <v>0</v>
      </c>
      <c r="S72" s="838">
        <v>10260</v>
      </c>
      <c r="T72" s="854" t="s">
        <v>34</v>
      </c>
      <c r="U72" s="642"/>
      <c r="V72" s="820"/>
      <c r="W72" s="294">
        <f t="shared" si="34"/>
        <v>0</v>
      </c>
      <c r="X72" s="863"/>
      <c r="Y72" s="604">
        <f t="shared" si="35"/>
        <v>0</v>
      </c>
    </row>
    <row r="73" spans="1:25" s="25" customFormat="1" ht="27.75" hidden="1" customHeight="1" thickBot="1" x14ac:dyDescent="0.3">
      <c r="A73" s="1078"/>
      <c r="B73" s="502" t="s">
        <v>192</v>
      </c>
      <c r="C73" s="555"/>
      <c r="D73" s="362" t="s">
        <v>11</v>
      </c>
      <c r="E73" s="646"/>
      <c r="F73" s="647"/>
      <c r="G73" s="646"/>
      <c r="H73" s="363" t="s">
        <v>11</v>
      </c>
      <c r="I73" s="340">
        <v>1350</v>
      </c>
      <c r="J73" s="355">
        <f t="shared" si="31"/>
        <v>40.5</v>
      </c>
      <c r="K73" s="329"/>
      <c r="L73" s="193">
        <f t="shared" si="32"/>
        <v>1390.5</v>
      </c>
      <c r="M73" s="141"/>
      <c r="N73" s="531">
        <f t="shared" si="1"/>
        <v>0</v>
      </c>
      <c r="O73" s="871">
        <v>1360</v>
      </c>
      <c r="P73" s="681">
        <f>+O73-I73</f>
        <v>10</v>
      </c>
      <c r="Q73" s="681">
        <f>+P73/L73</f>
        <v>7.1916576770945703E-3</v>
      </c>
      <c r="R73" s="835">
        <v>0</v>
      </c>
      <c r="S73" s="843">
        <v>1360</v>
      </c>
      <c r="T73" s="855" t="s">
        <v>34</v>
      </c>
      <c r="U73" s="615"/>
      <c r="V73" s="821"/>
      <c r="W73" s="823">
        <f t="shared" si="34"/>
        <v>0</v>
      </c>
      <c r="X73" s="864"/>
      <c r="Y73" s="616">
        <f t="shared" si="35"/>
        <v>0</v>
      </c>
    </row>
    <row r="74" spans="1:25" s="25" customFormat="1" ht="15" hidden="1" customHeight="1" thickBot="1" x14ac:dyDescent="0.3">
      <c r="A74" s="588"/>
      <c r="B74" s="589"/>
      <c r="C74" s="589"/>
      <c r="D74" s="589"/>
      <c r="E74" s="589"/>
      <c r="F74" s="589"/>
      <c r="G74" s="589"/>
      <c r="H74" s="22"/>
      <c r="I74" s="20"/>
      <c r="J74" s="28"/>
      <c r="L74" s="51"/>
      <c r="M74" s="48"/>
      <c r="N74" s="651"/>
      <c r="O74" s="856"/>
      <c r="P74" s="524"/>
      <c r="Q74" s="591"/>
      <c r="R74" s="591"/>
      <c r="S74" s="62"/>
      <c r="T74" s="46"/>
      <c r="U74" s="46"/>
      <c r="V74" s="62"/>
      <c r="Y74" s="46"/>
    </row>
    <row r="75" spans="1:25" s="25" customFormat="1" ht="59.25" customHeight="1" thickBot="1" x14ac:dyDescent="0.3">
      <c r="A75" s="649"/>
      <c r="B75" s="79" t="s">
        <v>72</v>
      </c>
      <c r="C75" s="650"/>
      <c r="D75" s="1129"/>
      <c r="E75" s="1130"/>
      <c r="F75" s="1129"/>
      <c r="G75" s="1131"/>
      <c r="H75" s="222"/>
      <c r="I75" s="484"/>
      <c r="J75" s="485"/>
      <c r="K75" s="486"/>
      <c r="L75" s="487"/>
      <c r="M75" s="205"/>
      <c r="N75" s="867" t="s">
        <v>177</v>
      </c>
      <c r="O75" s="1132" t="s">
        <v>190</v>
      </c>
      <c r="P75" s="1133"/>
      <c r="Q75" s="652" t="s">
        <v>80</v>
      </c>
      <c r="R75" s="755">
        <v>0.05</v>
      </c>
      <c r="S75" s="858" t="s">
        <v>136</v>
      </c>
      <c r="T75" s="695" t="s">
        <v>178</v>
      </c>
      <c r="U75" s="653"/>
      <c r="V75" s="895" t="s">
        <v>176</v>
      </c>
      <c r="W75" s="654">
        <v>0.05</v>
      </c>
      <c r="X75" s="694" t="s">
        <v>189</v>
      </c>
      <c r="Y75" s="695" t="s">
        <v>178</v>
      </c>
    </row>
    <row r="76" spans="1:25" s="25" customFormat="1" ht="34.5" customHeight="1" x14ac:dyDescent="0.25">
      <c r="A76" s="1076" t="s">
        <v>152</v>
      </c>
      <c r="B76" s="482" t="s">
        <v>73</v>
      </c>
      <c r="C76" s="483" t="s">
        <v>75</v>
      </c>
      <c r="D76" s="589"/>
      <c r="E76" s="589"/>
      <c r="F76" s="589"/>
      <c r="G76" s="589"/>
      <c r="H76" s="22"/>
      <c r="I76" s="458"/>
      <c r="J76" s="28"/>
      <c r="L76" s="55"/>
      <c r="M76" s="56"/>
      <c r="N76" s="545"/>
      <c r="O76" s="1058" t="s">
        <v>34</v>
      </c>
      <c r="P76" s="447"/>
      <c r="Q76" s="655"/>
      <c r="R76" s="656"/>
      <c r="S76" s="1162" t="s">
        <v>34</v>
      </c>
      <c r="T76" s="657"/>
      <c r="U76" s="658"/>
      <c r="V76" s="892">
        <v>3300</v>
      </c>
      <c r="W76" s="682">
        <f>V76*$R$2</f>
        <v>165</v>
      </c>
      <c r="X76" s="906">
        <f>V76+W76</f>
        <v>3465</v>
      </c>
      <c r="Y76" s="910"/>
    </row>
    <row r="77" spans="1:25" s="25" customFormat="1" ht="30.75" customHeight="1" x14ac:dyDescent="0.25">
      <c r="A77" s="1077"/>
      <c r="B77" s="459" t="s">
        <v>73</v>
      </c>
      <c r="C77" s="460" t="s">
        <v>173</v>
      </c>
      <c r="D77" s="589"/>
      <c r="E77" s="589"/>
      <c r="F77" s="589"/>
      <c r="G77" s="589"/>
      <c r="H77" s="22"/>
      <c r="I77" s="458"/>
      <c r="J77" s="28"/>
      <c r="L77" s="55"/>
      <c r="M77" s="56"/>
      <c r="N77" s="545"/>
      <c r="O77" s="1059"/>
      <c r="P77" s="462"/>
      <c r="Q77" s="655"/>
      <c r="R77" s="656"/>
      <c r="S77" s="1162"/>
      <c r="T77" s="657"/>
      <c r="U77" s="658"/>
      <c r="V77" s="893">
        <v>2500</v>
      </c>
      <c r="W77" s="675">
        <f>V77*$R$2</f>
        <v>125</v>
      </c>
      <c r="X77" s="907">
        <f>V77+W77</f>
        <v>2625</v>
      </c>
      <c r="Y77" s="911"/>
    </row>
    <row r="78" spans="1:25" s="25" customFormat="1" ht="28.5" customHeight="1" x14ac:dyDescent="0.25">
      <c r="A78" s="1077"/>
      <c r="B78" s="459" t="s">
        <v>76</v>
      </c>
      <c r="C78" s="461" t="s">
        <v>75</v>
      </c>
      <c r="D78" s="589"/>
      <c r="E78" s="589"/>
      <c r="F78" s="589"/>
      <c r="G78" s="589"/>
      <c r="H78" s="22"/>
      <c r="I78" s="458"/>
      <c r="J78" s="28"/>
      <c r="L78" s="55"/>
      <c r="M78" s="56"/>
      <c r="N78" s="545"/>
      <c r="O78" s="1059"/>
      <c r="P78" s="447"/>
      <c r="Q78" s="655"/>
      <c r="R78" s="656"/>
      <c r="S78" s="1162"/>
      <c r="T78" s="657"/>
      <c r="U78" s="658"/>
      <c r="V78" s="892">
        <v>1650</v>
      </c>
      <c r="W78" s="675">
        <f>V78*$R$2</f>
        <v>82.5</v>
      </c>
      <c r="X78" s="906">
        <f>V78+W78</f>
        <v>1732.5</v>
      </c>
      <c r="Y78" s="912"/>
    </row>
    <row r="79" spans="1:25" s="25" customFormat="1" ht="30.75" customHeight="1" x14ac:dyDescent="0.25">
      <c r="A79" s="1077"/>
      <c r="B79" s="459" t="s">
        <v>76</v>
      </c>
      <c r="C79" s="460" t="s">
        <v>173</v>
      </c>
      <c r="D79" s="589"/>
      <c r="E79" s="589"/>
      <c r="F79" s="589"/>
      <c r="G79" s="589"/>
      <c r="H79" s="22"/>
      <c r="I79" s="458"/>
      <c r="J79" s="28"/>
      <c r="L79" s="55"/>
      <c r="M79" s="56"/>
      <c r="N79" s="545"/>
      <c r="O79" s="1059"/>
      <c r="P79" s="462"/>
      <c r="Q79" s="655"/>
      <c r="R79" s="656"/>
      <c r="S79" s="1162"/>
      <c r="T79" s="657"/>
      <c r="U79" s="658"/>
      <c r="V79" s="893">
        <v>1400</v>
      </c>
      <c r="W79" s="675">
        <f>V79*$R$2</f>
        <v>70</v>
      </c>
      <c r="X79" s="907">
        <f>V79+W79</f>
        <v>1470</v>
      </c>
      <c r="Y79" s="911"/>
    </row>
    <row r="80" spans="1:25" s="25" customFormat="1" ht="29.25" customHeight="1" x14ac:dyDescent="0.25">
      <c r="A80" s="1077"/>
      <c r="B80" s="459" t="s">
        <v>183</v>
      </c>
      <c r="C80" s="461" t="s">
        <v>87</v>
      </c>
      <c r="D80" s="589"/>
      <c r="E80" s="589"/>
      <c r="F80" s="589"/>
      <c r="G80" s="589"/>
      <c r="H80" s="22"/>
      <c r="I80" s="458"/>
      <c r="J80" s="28"/>
      <c r="L80" s="55"/>
      <c r="M80" s="56"/>
      <c r="N80" s="545"/>
      <c r="O80" s="1059"/>
      <c r="P80" s="462"/>
      <c r="Q80" s="655"/>
      <c r="R80" s="656"/>
      <c r="S80" s="1162"/>
      <c r="T80" s="657"/>
      <c r="U80" s="658"/>
      <c r="V80" s="893">
        <v>6545</v>
      </c>
      <c r="W80" s="675"/>
      <c r="X80" s="907">
        <v>6950</v>
      </c>
      <c r="Y80" s="911"/>
    </row>
    <row r="81" spans="1:25" s="25" customFormat="1" ht="29.25" customHeight="1" thickBot="1" x14ac:dyDescent="0.3">
      <c r="A81" s="1077"/>
      <c r="B81" s="498" t="s">
        <v>184</v>
      </c>
      <c r="C81" s="499" t="s">
        <v>88</v>
      </c>
      <c r="D81" s="589"/>
      <c r="E81" s="589"/>
      <c r="F81" s="589"/>
      <c r="G81" s="589"/>
      <c r="H81" s="22"/>
      <c r="I81" s="458"/>
      <c r="J81" s="28"/>
      <c r="L81" s="55"/>
      <c r="M81" s="56"/>
      <c r="N81" s="545"/>
      <c r="O81" s="1064"/>
      <c r="P81" s="478"/>
      <c r="Q81" s="655"/>
      <c r="R81" s="656"/>
      <c r="S81" s="1162"/>
      <c r="T81" s="657"/>
      <c r="U81" s="662"/>
      <c r="V81" s="894">
        <v>13900</v>
      </c>
      <c r="W81" s="674"/>
      <c r="X81" s="908">
        <v>14800</v>
      </c>
      <c r="Y81" s="913"/>
    </row>
    <row r="82" spans="1:25" s="25" customFormat="1" ht="35.25" customHeight="1" x14ac:dyDescent="0.2">
      <c r="A82" s="1077"/>
      <c r="B82" s="479" t="s">
        <v>97</v>
      </c>
      <c r="C82" s="477"/>
      <c r="D82" s="480"/>
      <c r="E82" s="481"/>
      <c r="F82" s="359"/>
      <c r="G82" s="210"/>
      <c r="H82" s="474"/>
      <c r="I82" s="474"/>
      <c r="J82" s="473"/>
      <c r="K82" s="474"/>
      <c r="L82" s="196"/>
      <c r="M82" s="197"/>
      <c r="N82" s="596"/>
      <c r="O82" s="875">
        <v>250</v>
      </c>
      <c r="P82" s="512"/>
      <c r="Q82" s="664" t="s">
        <v>34</v>
      </c>
      <c r="R82" s="665"/>
      <c r="S82" s="901">
        <v>265</v>
      </c>
      <c r="T82" s="905"/>
      <c r="U82" s="598"/>
      <c r="V82" s="1163" t="s">
        <v>34</v>
      </c>
      <c r="W82" s="474"/>
      <c r="X82" s="907">
        <v>265</v>
      </c>
      <c r="Y82" s="905"/>
    </row>
    <row r="83" spans="1:25" s="25" customFormat="1" ht="27.75" customHeight="1" x14ac:dyDescent="0.2">
      <c r="A83" s="1077"/>
      <c r="B83" s="463" t="s">
        <v>153</v>
      </c>
      <c r="C83" s="627" t="s">
        <v>174</v>
      </c>
      <c r="D83" s="63" t="s">
        <v>11</v>
      </c>
      <c r="E83" s="445">
        <v>990</v>
      </c>
      <c r="F83" s="1109" t="s">
        <v>34</v>
      </c>
      <c r="G83" s="1110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6">I83+J83</f>
        <v>1060.9000000000001</v>
      </c>
      <c r="M83" s="48">
        <f t="shared" ref="M83" si="37">+L83/180</f>
        <v>5.8938888888888892</v>
      </c>
      <c r="N83" s="607"/>
      <c r="O83" s="897"/>
      <c r="P83" s="524"/>
      <c r="Q83" s="545" t="s">
        <v>34</v>
      </c>
      <c r="R83" s="666"/>
      <c r="S83" s="902"/>
      <c r="T83" s="853"/>
      <c r="U83" s="600"/>
      <c r="V83" s="1164"/>
      <c r="X83" s="909"/>
      <c r="Y83" s="853"/>
    </row>
    <row r="84" spans="1:25" s="25" customFormat="1" ht="29.25" customHeight="1" x14ac:dyDescent="0.2">
      <c r="A84" s="1077"/>
      <c r="B84" s="444" t="s">
        <v>77</v>
      </c>
      <c r="C84" s="609"/>
      <c r="D84" s="114" t="s">
        <v>11</v>
      </c>
      <c r="E84" s="89">
        <v>240</v>
      </c>
      <c r="F84" s="1109" t="s">
        <v>34</v>
      </c>
      <c r="G84" s="1110"/>
      <c r="H84" s="114" t="s">
        <v>11</v>
      </c>
      <c r="I84" s="60">
        <v>250</v>
      </c>
      <c r="J84" s="28"/>
      <c r="L84" s="51"/>
      <c r="M84" s="48"/>
      <c r="N84" s="607"/>
      <c r="O84" s="869">
        <v>250</v>
      </c>
      <c r="P84" s="524"/>
      <c r="Q84" s="545" t="s">
        <v>34</v>
      </c>
      <c r="R84" s="667"/>
      <c r="S84" s="903">
        <v>265</v>
      </c>
      <c r="T84" s="853"/>
      <c r="U84" s="600"/>
      <c r="V84" s="1164"/>
      <c r="X84" s="903">
        <v>265</v>
      </c>
      <c r="Y84" s="853"/>
    </row>
    <row r="85" spans="1:25" s="25" customFormat="1" ht="36.75" customHeight="1" thickBot="1" x14ac:dyDescent="0.25">
      <c r="A85" s="1078"/>
      <c r="B85" s="244" t="s">
        <v>78</v>
      </c>
      <c r="C85" s="668"/>
      <c r="D85" s="501" t="s">
        <v>11</v>
      </c>
      <c r="E85" s="446">
        <v>170</v>
      </c>
      <c r="F85" s="1111" t="s">
        <v>34</v>
      </c>
      <c r="G85" s="1112"/>
      <c r="H85" s="501" t="s">
        <v>11</v>
      </c>
      <c r="I85" s="243">
        <v>180</v>
      </c>
      <c r="J85" s="475"/>
      <c r="K85" s="476"/>
      <c r="L85" s="193"/>
      <c r="M85" s="141"/>
      <c r="N85" s="614"/>
      <c r="O85" s="871">
        <v>180</v>
      </c>
      <c r="P85" s="559"/>
      <c r="Q85" s="669" t="s">
        <v>34</v>
      </c>
      <c r="R85" s="670"/>
      <c r="S85" s="904">
        <v>200</v>
      </c>
      <c r="T85" s="855"/>
      <c r="U85" s="615"/>
      <c r="V85" s="1165"/>
      <c r="W85" s="476"/>
      <c r="X85" s="904">
        <v>200</v>
      </c>
      <c r="Y85" s="855"/>
    </row>
    <row r="88" spans="1:25" x14ac:dyDescent="0.2">
      <c r="P88" s="1">
        <f>6750/180</f>
        <v>37.5</v>
      </c>
    </row>
    <row r="89" spans="1:25" x14ac:dyDescent="0.2">
      <c r="P89" s="1">
        <f>37.5*20</f>
        <v>750</v>
      </c>
    </row>
  </sheetData>
  <mergeCells count="53"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  <mergeCell ref="A55:A63"/>
    <mergeCell ref="F55:G55"/>
    <mergeCell ref="V55:V63"/>
    <mergeCell ref="A38:A39"/>
    <mergeCell ref="A41:A43"/>
    <mergeCell ref="A44:A49"/>
    <mergeCell ref="F49:G49"/>
    <mergeCell ref="A50:A52"/>
    <mergeCell ref="D54:E54"/>
    <mergeCell ref="F54:G54"/>
    <mergeCell ref="D63:E63"/>
    <mergeCell ref="F63:G63"/>
    <mergeCell ref="H54:I54"/>
    <mergeCell ref="K54:L54"/>
    <mergeCell ref="O54:P54"/>
    <mergeCell ref="X55:X63"/>
    <mergeCell ref="F56:G56"/>
    <mergeCell ref="F59:G59"/>
    <mergeCell ref="F61:G61"/>
    <mergeCell ref="F62:G62"/>
    <mergeCell ref="A64:A65"/>
    <mergeCell ref="V64:V65"/>
    <mergeCell ref="X64:X65"/>
    <mergeCell ref="A66:A68"/>
    <mergeCell ref="F66:G66"/>
    <mergeCell ref="V66:V68"/>
    <mergeCell ref="X66:X68"/>
    <mergeCell ref="F67:G67"/>
    <mergeCell ref="F68:G68"/>
    <mergeCell ref="A69:A73"/>
    <mergeCell ref="D75:E75"/>
    <mergeCell ref="F75:G75"/>
    <mergeCell ref="O75:P75"/>
    <mergeCell ref="A76:A85"/>
    <mergeCell ref="O76:O81"/>
    <mergeCell ref="S76:S81"/>
    <mergeCell ref="V82:V85"/>
    <mergeCell ref="F83:G83"/>
    <mergeCell ref="F84:G84"/>
    <mergeCell ref="F85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4" orientation="landscape" r:id="rId1"/>
  <headerFooter>
    <oddHeader>&amp;L&amp;G&amp;CAppendix 4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D91A-0A90-4739-A1CB-F982CBB8D0F5}">
  <dimension ref="A1:AA4"/>
  <sheetViews>
    <sheetView workbookViewId="0">
      <selection sqref="A1:XFD2"/>
    </sheetView>
  </sheetViews>
  <sheetFormatPr defaultRowHeight="12.75" x14ac:dyDescent="0.2"/>
  <sheetData>
    <row r="1" spans="1:27" s="1" customFormat="1" ht="81.95" customHeight="1" x14ac:dyDescent="0.2">
      <c r="A1" s="1174"/>
      <c r="B1" s="1174"/>
      <c r="C1" s="1174"/>
      <c r="D1" s="1174"/>
      <c r="E1" s="1174"/>
      <c r="F1" s="1174"/>
      <c r="G1" s="1174"/>
      <c r="K1" s="25"/>
      <c r="L1" s="25"/>
      <c r="M1" s="46"/>
      <c r="O1" s="50"/>
      <c r="T1" s="52"/>
      <c r="U1" s="416"/>
      <c r="W1" s="52"/>
    </row>
    <row r="2" spans="1:27" s="1" customFormat="1" ht="27.6" customHeight="1" x14ac:dyDescent="0.2">
      <c r="A2" s="1175" t="s">
        <v>4</v>
      </c>
      <c r="B2" s="1176"/>
      <c r="C2" s="1176"/>
      <c r="D2" s="1176"/>
      <c r="E2" s="1176"/>
      <c r="F2" s="1176"/>
      <c r="G2" s="1176"/>
      <c r="H2" s="2"/>
      <c r="I2" s="2"/>
      <c r="J2" s="2"/>
      <c r="K2" s="26"/>
      <c r="L2" s="26"/>
      <c r="M2" s="47"/>
      <c r="N2" s="53"/>
      <c r="O2" s="54"/>
      <c r="P2" s="53"/>
      <c r="Q2" s="53"/>
      <c r="R2" s="54"/>
      <c r="S2" s="53"/>
      <c r="T2" s="53"/>
      <c r="U2" s="417"/>
      <c r="W2" s="52"/>
    </row>
    <row r="3" spans="1:27" s="1" customFormat="1" ht="15.75" customHeight="1" thickBot="1" x14ac:dyDescent="0.25">
      <c r="A3" s="3"/>
      <c r="B3" s="3"/>
      <c r="C3" s="3"/>
      <c r="D3" s="3"/>
      <c r="E3" s="3"/>
      <c r="F3" s="3"/>
      <c r="G3" s="3"/>
      <c r="K3" s="25"/>
      <c r="L3" s="25"/>
      <c r="M3" s="46"/>
      <c r="O3" s="50"/>
      <c r="S3" s="50" t="s">
        <v>92</v>
      </c>
      <c r="T3" s="52"/>
      <c r="U3" s="416"/>
      <c r="W3" s="52"/>
    </row>
    <row r="4" spans="1:27" s="1" customFormat="1" ht="89.1" customHeight="1" thickBot="1" x14ac:dyDescent="0.25">
      <c r="A4" s="152" t="s">
        <v>5</v>
      </c>
      <c r="B4" s="153" t="s">
        <v>6</v>
      </c>
      <c r="C4" s="190" t="s">
        <v>7</v>
      </c>
      <c r="D4" s="1097" t="s">
        <v>0</v>
      </c>
      <c r="E4" s="1098"/>
      <c r="F4" s="1177" t="s">
        <v>8</v>
      </c>
      <c r="G4" s="1178"/>
      <c r="H4" s="1101" t="s">
        <v>1</v>
      </c>
      <c r="I4" s="1102"/>
      <c r="J4" s="191">
        <v>0.03</v>
      </c>
      <c r="K4" s="1103" t="s">
        <v>3</v>
      </c>
      <c r="L4" s="1104"/>
      <c r="M4" s="155"/>
      <c r="N4" s="156" t="s">
        <v>79</v>
      </c>
      <c r="O4" s="1168" t="s">
        <v>3</v>
      </c>
      <c r="P4" s="1169"/>
      <c r="Q4" s="192" t="s">
        <v>80</v>
      </c>
      <c r="R4" s="411">
        <v>0.05</v>
      </c>
      <c r="S4" s="1170" t="s">
        <v>136</v>
      </c>
      <c r="T4" s="1171"/>
      <c r="U4" s="418" t="s">
        <v>137</v>
      </c>
      <c r="V4" s="1172" t="s">
        <v>81</v>
      </c>
      <c r="W4" s="1173"/>
      <c r="X4" s="411">
        <v>0.05</v>
      </c>
      <c r="Y4" s="1170" t="s">
        <v>136</v>
      </c>
      <c r="Z4" s="1171"/>
      <c r="AA4" s="418" t="s">
        <v>137</v>
      </c>
    </row>
  </sheetData>
  <mergeCells count="10">
    <mergeCell ref="O4:P4"/>
    <mergeCell ref="S4:T4"/>
    <mergeCell ref="V4:W4"/>
    <mergeCell ref="Y4:Z4"/>
    <mergeCell ref="A1:G1"/>
    <mergeCell ref="A2:G2"/>
    <mergeCell ref="D4:E4"/>
    <mergeCell ref="F4:G4"/>
    <mergeCell ref="H4:I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F229-2A7E-4237-AD05-4A8026774DCB}">
  <dimension ref="A1:R59"/>
  <sheetViews>
    <sheetView topLeftCell="A4" workbookViewId="0">
      <selection activeCell="A4" sqref="A1:XFD1048576"/>
    </sheetView>
  </sheetViews>
  <sheetFormatPr defaultColWidth="9.33203125" defaultRowHeight="15" x14ac:dyDescent="0.2"/>
  <cols>
    <col min="1" max="1" width="22" style="1" customWidth="1"/>
    <col min="2" max="2" width="42" style="1" customWidth="1"/>
    <col min="3" max="3" width="23.33203125" style="1" customWidth="1"/>
    <col min="4" max="4" width="6.83203125" style="1" customWidth="1"/>
    <col min="5" max="5" width="11.5" style="1" customWidth="1"/>
    <col min="6" max="7" width="9.33203125" style="1"/>
    <col min="8" max="8" width="22.33203125" style="1" hidden="1" customWidth="1"/>
    <col min="9" max="10" width="0" style="25" hidden="1" customWidth="1"/>
    <col min="11" max="11" width="0" style="46" hidden="1" customWidth="1"/>
    <col min="12" max="12" width="17.83203125" style="71" customWidth="1"/>
    <col min="13" max="13" width="35.1640625" style="57" customWidth="1"/>
    <col min="14" max="14" width="0" style="52" hidden="1" customWidth="1"/>
    <col min="15" max="15" width="15.1640625" style="102" customWidth="1"/>
    <col min="16" max="16" width="29.33203125" style="1" customWidth="1"/>
    <col min="17" max="16384" width="9.33203125" style="1"/>
  </cols>
  <sheetData>
    <row r="1" spans="1:16" ht="81.95" customHeight="1" x14ac:dyDescent="0.2">
      <c r="A1" s="1174"/>
      <c r="B1" s="1174"/>
      <c r="C1" s="1174"/>
      <c r="D1" s="1174"/>
      <c r="E1" s="1174"/>
    </row>
    <row r="2" spans="1:16" ht="27.6" customHeight="1" x14ac:dyDescent="0.2">
      <c r="A2" s="1175" t="s">
        <v>4</v>
      </c>
      <c r="B2" s="1176"/>
      <c r="C2" s="1176"/>
      <c r="D2" s="1176"/>
      <c r="E2" s="1176"/>
      <c r="F2" s="2"/>
      <c r="G2" s="2"/>
      <c r="H2" s="2"/>
      <c r="I2" s="26"/>
      <c r="J2" s="26"/>
      <c r="K2" s="47"/>
      <c r="L2" s="49"/>
      <c r="M2" s="96"/>
      <c r="N2" s="2"/>
      <c r="O2" s="115"/>
    </row>
    <row r="3" spans="1:16" ht="15.75" customHeight="1" thickBot="1" x14ac:dyDescent="0.25">
      <c r="A3" s="3"/>
      <c r="B3" s="3"/>
      <c r="C3" s="3"/>
      <c r="D3" s="3"/>
      <c r="E3" s="3"/>
      <c r="M3" s="57" t="s">
        <v>92</v>
      </c>
    </row>
    <row r="4" spans="1:16" ht="89.1" customHeight="1" thickBot="1" x14ac:dyDescent="0.25">
      <c r="A4" s="152" t="s">
        <v>5</v>
      </c>
      <c r="B4" s="153" t="s">
        <v>6</v>
      </c>
      <c r="C4" s="153" t="s">
        <v>7</v>
      </c>
      <c r="D4" s="1177" t="s">
        <v>8</v>
      </c>
      <c r="E4" s="1192"/>
      <c r="F4" s="1193" t="s">
        <v>2</v>
      </c>
      <c r="G4" s="1194"/>
      <c r="H4" s="154">
        <v>0.03</v>
      </c>
      <c r="I4" s="1103" t="s">
        <v>81</v>
      </c>
      <c r="J4" s="1104"/>
      <c r="K4" s="155"/>
      <c r="L4" s="156" t="s">
        <v>79</v>
      </c>
      <c r="M4" s="1172" t="s">
        <v>81</v>
      </c>
      <c r="N4" s="1173"/>
      <c r="O4" s="157" t="s">
        <v>80</v>
      </c>
      <c r="P4" s="214" t="s">
        <v>93</v>
      </c>
    </row>
    <row r="5" spans="1:16" ht="34.5" customHeight="1" x14ac:dyDescent="0.2">
      <c r="A5" s="1184" t="s">
        <v>9</v>
      </c>
      <c r="B5" s="158" t="s">
        <v>10</v>
      </c>
      <c r="C5" s="145"/>
      <c r="D5" s="35" t="s">
        <v>11</v>
      </c>
      <c r="E5" s="146">
        <v>6600</v>
      </c>
      <c r="F5" s="35" t="s">
        <v>11</v>
      </c>
      <c r="G5" s="36">
        <v>6850</v>
      </c>
      <c r="H5" s="126">
        <f>G5*$H$4</f>
        <v>205.5</v>
      </c>
      <c r="I5" s="127" t="s">
        <v>11</v>
      </c>
      <c r="J5" s="128">
        <f>G5+H5</f>
        <v>7055.5</v>
      </c>
      <c r="K5" s="105">
        <f>ROUND(J5/180,2)</f>
        <v>39.200000000000003</v>
      </c>
      <c r="L5" s="129">
        <f>MROUND(K5,1)</f>
        <v>39</v>
      </c>
      <c r="M5" s="72">
        <f>+L5*180</f>
        <v>7020</v>
      </c>
      <c r="N5" s="106">
        <f>+M5-G5</f>
        <v>170</v>
      </c>
      <c r="O5" s="130">
        <f>+N5/J5</f>
        <v>2.4094677910849693E-2</v>
      </c>
      <c r="P5" s="131"/>
    </row>
    <row r="6" spans="1:16" ht="16.5" customHeight="1" x14ac:dyDescent="0.2">
      <c r="A6" s="1185"/>
      <c r="B6" s="82" t="s">
        <v>82</v>
      </c>
      <c r="C6" s="76"/>
      <c r="D6" s="23" t="s">
        <v>11</v>
      </c>
      <c r="E6" s="83" t="s">
        <v>34</v>
      </c>
      <c r="F6" s="23" t="s">
        <v>11</v>
      </c>
      <c r="G6" s="85">
        <v>14900</v>
      </c>
      <c r="H6" s="65">
        <f t="shared" ref="H6:H7" si="0">G6*$H$4</f>
        <v>447</v>
      </c>
      <c r="I6" s="22" t="s">
        <v>11</v>
      </c>
      <c r="J6" s="27">
        <f t="shared" ref="J6:J7" si="1">G6+H6</f>
        <v>15347</v>
      </c>
      <c r="K6" s="48">
        <f t="shared" ref="K6:K7" si="2">ROUND(J6/180,2)</f>
        <v>85.26</v>
      </c>
      <c r="L6" s="71">
        <f t="shared" ref="L6:L7" si="3">MROUND(K6,1)</f>
        <v>85</v>
      </c>
      <c r="M6" s="73">
        <f t="shared" ref="M6:M7" si="4">+L6*180</f>
        <v>15300</v>
      </c>
      <c r="N6" s="8">
        <f t="shared" ref="N6:N7" si="5">+M6-G6</f>
        <v>400</v>
      </c>
      <c r="O6" s="102">
        <f t="shared" ref="O6:O7" si="6">+N6/J6</f>
        <v>2.6063725809604484E-2</v>
      </c>
      <c r="P6" s="132"/>
    </row>
    <row r="7" spans="1:16" ht="34.5" customHeight="1" x14ac:dyDescent="0.2">
      <c r="A7" s="1185"/>
      <c r="B7" s="82" t="s">
        <v>85</v>
      </c>
      <c r="C7" s="76"/>
      <c r="D7" s="23" t="s">
        <v>11</v>
      </c>
      <c r="E7" s="83" t="s">
        <v>34</v>
      </c>
      <c r="F7" s="23" t="s">
        <v>11</v>
      </c>
      <c r="G7" s="85">
        <v>14900</v>
      </c>
      <c r="H7" s="65">
        <f t="shared" si="0"/>
        <v>447</v>
      </c>
      <c r="I7" s="22" t="s">
        <v>11</v>
      </c>
      <c r="J7" s="27">
        <f t="shared" si="1"/>
        <v>15347</v>
      </c>
      <c r="K7" s="48">
        <f t="shared" si="2"/>
        <v>85.26</v>
      </c>
      <c r="L7" s="71">
        <f t="shared" si="3"/>
        <v>85</v>
      </c>
      <c r="M7" s="73">
        <f t="shared" si="4"/>
        <v>15300</v>
      </c>
      <c r="N7" s="8">
        <f t="shared" si="5"/>
        <v>400</v>
      </c>
      <c r="O7" s="102">
        <f t="shared" si="6"/>
        <v>2.6063725809604484E-2</v>
      </c>
      <c r="P7" s="132"/>
    </row>
    <row r="8" spans="1:16" ht="34.5" customHeight="1" x14ac:dyDescent="0.2">
      <c r="A8" s="1185"/>
      <c r="B8" s="9" t="s">
        <v>12</v>
      </c>
      <c r="C8" s="10"/>
      <c r="D8" s="11" t="s">
        <v>11</v>
      </c>
      <c r="E8" s="30">
        <v>12360</v>
      </c>
      <c r="F8" s="11" t="s">
        <v>11</v>
      </c>
      <c r="G8" s="38">
        <v>12700</v>
      </c>
      <c r="H8" s="65">
        <f t="shared" ref="H8:H52" si="7">G8*$H$4</f>
        <v>381</v>
      </c>
      <c r="I8" s="22" t="s">
        <v>11</v>
      </c>
      <c r="J8" s="27">
        <f t="shared" ref="J8:J52" si="8">G8+H8</f>
        <v>13081</v>
      </c>
      <c r="K8" s="48">
        <f t="shared" ref="K8:K52" si="9">ROUND(J8/180,2)</f>
        <v>72.67</v>
      </c>
      <c r="L8" s="71">
        <f t="shared" ref="L8:L43" si="10">MROUND(K8,1)</f>
        <v>73</v>
      </c>
      <c r="M8" s="73">
        <f t="shared" ref="M8:M52" si="11">+L8*180</f>
        <v>13140</v>
      </c>
      <c r="N8" s="8">
        <f t="shared" ref="N8:N43" si="12">+M8-G8</f>
        <v>440</v>
      </c>
      <c r="O8" s="102">
        <f t="shared" ref="O8:O43" si="13">+N8/J8</f>
        <v>3.3636572127513184E-2</v>
      </c>
      <c r="P8" s="132"/>
    </row>
    <row r="9" spans="1:16" ht="16.5" customHeight="1" x14ac:dyDescent="0.2">
      <c r="A9" s="1185"/>
      <c r="B9" s="12" t="s">
        <v>13</v>
      </c>
      <c r="C9" s="5"/>
      <c r="D9" s="6" t="s">
        <v>11</v>
      </c>
      <c r="E9" s="29">
        <v>6600</v>
      </c>
      <c r="F9" s="6" t="s">
        <v>11</v>
      </c>
      <c r="G9" s="40">
        <v>6850</v>
      </c>
      <c r="H9" s="65">
        <f t="shared" si="7"/>
        <v>205.5</v>
      </c>
      <c r="I9" s="22" t="s">
        <v>11</v>
      </c>
      <c r="J9" s="27">
        <f t="shared" si="8"/>
        <v>7055.5</v>
      </c>
      <c r="K9" s="48">
        <f t="shared" si="9"/>
        <v>39.200000000000003</v>
      </c>
      <c r="L9" s="71">
        <f t="shared" si="10"/>
        <v>39</v>
      </c>
      <c r="M9" s="73">
        <f t="shared" si="11"/>
        <v>7020</v>
      </c>
      <c r="N9" s="8">
        <f t="shared" si="12"/>
        <v>170</v>
      </c>
      <c r="O9" s="102">
        <f t="shared" si="13"/>
        <v>2.4094677910849693E-2</v>
      </c>
      <c r="P9" s="132"/>
    </row>
    <row r="10" spans="1:16" ht="34.5" customHeight="1" x14ac:dyDescent="0.2">
      <c r="A10" s="1185"/>
      <c r="B10" s="12" t="s">
        <v>14</v>
      </c>
      <c r="C10" s="5"/>
      <c r="D10" s="6" t="s">
        <v>11</v>
      </c>
      <c r="E10" s="29">
        <v>13950</v>
      </c>
      <c r="F10" s="6" t="s">
        <v>11</v>
      </c>
      <c r="G10" s="40">
        <v>14300</v>
      </c>
      <c r="H10" s="65">
        <f t="shared" si="7"/>
        <v>429</v>
      </c>
      <c r="I10" s="22" t="s">
        <v>11</v>
      </c>
      <c r="J10" s="27">
        <f t="shared" si="8"/>
        <v>14729</v>
      </c>
      <c r="K10" s="48">
        <f t="shared" si="9"/>
        <v>81.83</v>
      </c>
      <c r="L10" s="71">
        <v>81.8</v>
      </c>
      <c r="M10" s="73">
        <f t="shared" si="11"/>
        <v>14724</v>
      </c>
      <c r="N10" s="8">
        <f t="shared" si="12"/>
        <v>424</v>
      </c>
      <c r="O10" s="102">
        <f t="shared" si="13"/>
        <v>2.8786747233349175E-2</v>
      </c>
      <c r="P10" s="132"/>
    </row>
    <row r="11" spans="1:16" ht="16.5" customHeight="1" thickBot="1" x14ac:dyDescent="0.25">
      <c r="A11" s="1186"/>
      <c r="B11" s="147" t="s">
        <v>15</v>
      </c>
      <c r="C11" s="148"/>
      <c r="D11" s="149" t="s">
        <v>11</v>
      </c>
      <c r="E11" s="150">
        <v>15500</v>
      </c>
      <c r="F11" s="149" t="s">
        <v>11</v>
      </c>
      <c r="G11" s="151">
        <v>15700</v>
      </c>
      <c r="H11" s="138">
        <f t="shared" si="7"/>
        <v>471</v>
      </c>
      <c r="I11" s="139" t="s">
        <v>11</v>
      </c>
      <c r="J11" s="140">
        <f t="shared" si="8"/>
        <v>16171</v>
      </c>
      <c r="K11" s="141">
        <f t="shared" si="9"/>
        <v>89.84</v>
      </c>
      <c r="L11" s="142">
        <v>89</v>
      </c>
      <c r="M11" s="74">
        <f t="shared" si="11"/>
        <v>16020</v>
      </c>
      <c r="N11" s="109">
        <f t="shared" si="12"/>
        <v>320</v>
      </c>
      <c r="O11" s="143">
        <f t="shared" si="13"/>
        <v>1.9788510296209264E-2</v>
      </c>
      <c r="P11" s="45"/>
    </row>
    <row r="12" spans="1:16" ht="16.5" customHeight="1" x14ac:dyDescent="0.2">
      <c r="A12" s="1179" t="s">
        <v>18</v>
      </c>
      <c r="B12" s="144" t="s">
        <v>16</v>
      </c>
      <c r="C12" s="145"/>
      <c r="D12" s="35" t="s">
        <v>11</v>
      </c>
      <c r="E12" s="146">
        <v>13950</v>
      </c>
      <c r="F12" s="35" t="s">
        <v>11</v>
      </c>
      <c r="G12" s="36">
        <v>14300</v>
      </c>
      <c r="H12" s="126">
        <f t="shared" si="7"/>
        <v>429</v>
      </c>
      <c r="I12" s="127" t="s">
        <v>11</v>
      </c>
      <c r="J12" s="128">
        <f t="shared" si="8"/>
        <v>14729</v>
      </c>
      <c r="K12" s="105">
        <f>ROUND(J12/120,2)</f>
        <v>122.74</v>
      </c>
      <c r="L12" s="129">
        <v>122</v>
      </c>
      <c r="M12" s="72">
        <f>+L12*120</f>
        <v>14640</v>
      </c>
      <c r="N12" s="106">
        <f t="shared" si="12"/>
        <v>340</v>
      </c>
      <c r="O12" s="130">
        <f t="shared" si="13"/>
        <v>2.3083712404100752E-2</v>
      </c>
      <c r="P12" s="131"/>
    </row>
    <row r="13" spans="1:16" ht="52.5" customHeight="1" x14ac:dyDescent="0.2">
      <c r="A13" s="1187"/>
      <c r="B13" s="9" t="s">
        <v>17</v>
      </c>
      <c r="C13" s="10"/>
      <c r="D13" s="11" t="s">
        <v>11</v>
      </c>
      <c r="E13" s="30">
        <v>13950</v>
      </c>
      <c r="F13" s="11" t="s">
        <v>11</v>
      </c>
      <c r="G13" s="38">
        <v>14300</v>
      </c>
      <c r="H13" s="65">
        <f t="shared" si="7"/>
        <v>429</v>
      </c>
      <c r="I13" s="22" t="s">
        <v>11</v>
      </c>
      <c r="J13" s="27">
        <f t="shared" si="8"/>
        <v>14729</v>
      </c>
      <c r="K13" s="48">
        <f t="shared" si="9"/>
        <v>81.83</v>
      </c>
      <c r="L13" s="71">
        <v>81.8</v>
      </c>
      <c r="M13" s="73">
        <f t="shared" si="11"/>
        <v>14724</v>
      </c>
      <c r="N13" s="8">
        <f t="shared" si="12"/>
        <v>424</v>
      </c>
      <c r="O13" s="102">
        <f t="shared" si="13"/>
        <v>2.8786747233349175E-2</v>
      </c>
      <c r="P13" s="132"/>
    </row>
    <row r="14" spans="1:16" ht="16.5" customHeight="1" x14ac:dyDescent="0.2">
      <c r="A14" s="1187"/>
      <c r="B14" s="9" t="s">
        <v>19</v>
      </c>
      <c r="C14" s="10"/>
      <c r="D14" s="11" t="s">
        <v>11</v>
      </c>
      <c r="E14" s="30">
        <v>13950</v>
      </c>
      <c r="F14" s="11" t="s">
        <v>11</v>
      </c>
      <c r="G14" s="38">
        <v>14300</v>
      </c>
      <c r="H14" s="65">
        <f t="shared" si="7"/>
        <v>429</v>
      </c>
      <c r="I14" s="22" t="s">
        <v>11</v>
      </c>
      <c r="J14" s="27">
        <f t="shared" si="8"/>
        <v>14729</v>
      </c>
      <c r="K14" s="48">
        <f t="shared" si="9"/>
        <v>81.83</v>
      </c>
      <c r="L14" s="71">
        <v>81.8</v>
      </c>
      <c r="M14" s="73">
        <f t="shared" si="11"/>
        <v>14724</v>
      </c>
      <c r="N14" s="8">
        <f t="shared" si="12"/>
        <v>424</v>
      </c>
      <c r="O14" s="102">
        <f t="shared" si="13"/>
        <v>2.8786747233349175E-2</v>
      </c>
      <c r="P14" s="132"/>
    </row>
    <row r="15" spans="1:16" ht="16.5" customHeight="1" x14ac:dyDescent="0.25">
      <c r="A15" s="1187"/>
      <c r="B15" s="13" t="s">
        <v>20</v>
      </c>
      <c r="C15" s="14"/>
      <c r="D15" s="15" t="s">
        <v>11</v>
      </c>
      <c r="E15" s="31">
        <v>6500</v>
      </c>
      <c r="F15" s="15" t="s">
        <v>11</v>
      </c>
      <c r="G15" s="42">
        <v>6750</v>
      </c>
      <c r="H15" s="65">
        <f t="shared" si="7"/>
        <v>202.5</v>
      </c>
      <c r="I15" s="22" t="s">
        <v>11</v>
      </c>
      <c r="J15" s="27">
        <f t="shared" si="8"/>
        <v>6952.5</v>
      </c>
      <c r="K15" s="48">
        <f t="shared" si="9"/>
        <v>38.630000000000003</v>
      </c>
      <c r="L15" s="71">
        <v>38.5</v>
      </c>
      <c r="M15" s="73">
        <f t="shared" si="11"/>
        <v>6930</v>
      </c>
      <c r="N15" s="8">
        <f t="shared" si="12"/>
        <v>180</v>
      </c>
      <c r="O15" s="102">
        <f t="shared" si="13"/>
        <v>2.5889967637540454E-2</v>
      </c>
      <c r="P15" s="132"/>
    </row>
    <row r="16" spans="1:16" ht="16.5" customHeight="1" x14ac:dyDescent="0.2">
      <c r="A16" s="1187"/>
      <c r="B16" s="9" t="s">
        <v>21</v>
      </c>
      <c r="C16" s="10"/>
      <c r="D16" s="11" t="s">
        <v>11</v>
      </c>
      <c r="E16" s="30">
        <v>13950</v>
      </c>
      <c r="F16" s="11" t="s">
        <v>11</v>
      </c>
      <c r="G16" s="38">
        <v>14300</v>
      </c>
      <c r="H16" s="65">
        <f t="shared" si="7"/>
        <v>429</v>
      </c>
      <c r="I16" s="22" t="s">
        <v>11</v>
      </c>
      <c r="J16" s="27">
        <f t="shared" si="8"/>
        <v>14729</v>
      </c>
      <c r="K16" s="48">
        <f t="shared" si="9"/>
        <v>81.83</v>
      </c>
      <c r="L16" s="71">
        <v>81.8</v>
      </c>
      <c r="M16" s="73">
        <f t="shared" si="11"/>
        <v>14724</v>
      </c>
      <c r="N16" s="8">
        <f t="shared" si="12"/>
        <v>424</v>
      </c>
      <c r="O16" s="102">
        <f t="shared" si="13"/>
        <v>2.8786747233349175E-2</v>
      </c>
      <c r="P16" s="132"/>
    </row>
    <row r="17" spans="1:18" ht="34.5" customHeight="1" thickBot="1" x14ac:dyDescent="0.25">
      <c r="A17" s="1180"/>
      <c r="B17" s="147" t="s">
        <v>22</v>
      </c>
      <c r="C17" s="148"/>
      <c r="D17" s="149" t="s">
        <v>11</v>
      </c>
      <c r="E17" s="150">
        <v>13950</v>
      </c>
      <c r="F17" s="149" t="s">
        <v>11</v>
      </c>
      <c r="G17" s="151">
        <v>14300</v>
      </c>
      <c r="H17" s="138">
        <f t="shared" si="7"/>
        <v>429</v>
      </c>
      <c r="I17" s="139" t="s">
        <v>11</v>
      </c>
      <c r="J17" s="140">
        <f t="shared" si="8"/>
        <v>14729</v>
      </c>
      <c r="K17" s="141">
        <f t="shared" si="9"/>
        <v>81.83</v>
      </c>
      <c r="L17" s="142">
        <v>81.8</v>
      </c>
      <c r="M17" s="74">
        <f t="shared" si="11"/>
        <v>14724</v>
      </c>
      <c r="N17" s="109">
        <f t="shared" si="12"/>
        <v>424</v>
      </c>
      <c r="O17" s="143">
        <f t="shared" si="13"/>
        <v>2.8786747233349175E-2</v>
      </c>
      <c r="P17" s="45"/>
    </row>
    <row r="18" spans="1:18" ht="34.5" customHeight="1" x14ac:dyDescent="0.2">
      <c r="A18" s="1181" t="s">
        <v>25</v>
      </c>
      <c r="B18" s="121" t="s">
        <v>23</v>
      </c>
      <c r="C18" s="122"/>
      <c r="D18" s="123" t="s">
        <v>11</v>
      </c>
      <c r="E18" s="124">
        <v>13950</v>
      </c>
      <c r="F18" s="123" t="s">
        <v>11</v>
      </c>
      <c r="G18" s="125">
        <v>14300</v>
      </c>
      <c r="H18" s="126">
        <f t="shared" si="7"/>
        <v>429</v>
      </c>
      <c r="I18" s="127" t="s">
        <v>11</v>
      </c>
      <c r="J18" s="128">
        <f t="shared" si="8"/>
        <v>14729</v>
      </c>
      <c r="K18" s="105">
        <f t="shared" si="9"/>
        <v>81.83</v>
      </c>
      <c r="L18" s="129">
        <v>81.8</v>
      </c>
      <c r="M18" s="72">
        <f t="shared" si="11"/>
        <v>14724</v>
      </c>
      <c r="N18" s="106">
        <f t="shared" si="12"/>
        <v>424</v>
      </c>
      <c r="O18" s="130">
        <f t="shared" si="13"/>
        <v>2.8786747233349175E-2</v>
      </c>
      <c r="P18" s="133">
        <v>14724</v>
      </c>
    </row>
    <row r="19" spans="1:18" ht="16.5" customHeight="1" x14ac:dyDescent="0.2">
      <c r="A19" s="1182"/>
      <c r="B19" s="16" t="s">
        <v>24</v>
      </c>
      <c r="C19" s="5"/>
      <c r="D19" s="6" t="s">
        <v>11</v>
      </c>
      <c r="E19" s="29">
        <v>13950</v>
      </c>
      <c r="F19" s="6" t="s">
        <v>11</v>
      </c>
      <c r="G19" s="40">
        <v>14300</v>
      </c>
      <c r="H19" s="65">
        <f t="shared" si="7"/>
        <v>429</v>
      </c>
      <c r="I19" s="22" t="s">
        <v>11</v>
      </c>
      <c r="J19" s="27">
        <f t="shared" si="8"/>
        <v>14729</v>
      </c>
      <c r="K19" s="48">
        <f t="shared" si="9"/>
        <v>81.83</v>
      </c>
      <c r="L19" s="71">
        <v>81.8</v>
      </c>
      <c r="M19" s="73">
        <f t="shared" si="11"/>
        <v>14724</v>
      </c>
      <c r="N19" s="8">
        <f t="shared" si="12"/>
        <v>424</v>
      </c>
      <c r="O19" s="102">
        <f t="shared" si="13"/>
        <v>2.8786747233349175E-2</v>
      </c>
      <c r="P19" s="133">
        <v>14724</v>
      </c>
    </row>
    <row r="20" spans="1:18" ht="16.5" customHeight="1" x14ac:dyDescent="0.2">
      <c r="A20" s="1182"/>
      <c r="B20" s="4" t="s">
        <v>26</v>
      </c>
      <c r="C20" s="5"/>
      <c r="D20" s="6" t="s">
        <v>11</v>
      </c>
      <c r="E20" s="29">
        <v>14300</v>
      </c>
      <c r="F20" s="6" t="s">
        <v>11</v>
      </c>
      <c r="G20" s="40">
        <v>14900</v>
      </c>
      <c r="H20" s="65">
        <f t="shared" si="7"/>
        <v>447</v>
      </c>
      <c r="I20" s="22" t="s">
        <v>11</v>
      </c>
      <c r="J20" s="27">
        <f t="shared" si="8"/>
        <v>15347</v>
      </c>
      <c r="K20" s="48">
        <f t="shared" si="9"/>
        <v>85.26</v>
      </c>
      <c r="L20" s="71">
        <f t="shared" si="10"/>
        <v>85</v>
      </c>
      <c r="M20" s="73">
        <f t="shared" si="11"/>
        <v>15300</v>
      </c>
      <c r="N20" s="8">
        <f t="shared" si="12"/>
        <v>400</v>
      </c>
      <c r="O20" s="102">
        <f t="shared" si="13"/>
        <v>2.6063725809604484E-2</v>
      </c>
      <c r="P20" s="133">
        <v>15300</v>
      </c>
    </row>
    <row r="21" spans="1:18" ht="34.5" customHeight="1" x14ac:dyDescent="0.2">
      <c r="A21" s="1182"/>
      <c r="B21" s="9" t="s">
        <v>27</v>
      </c>
      <c r="C21" s="10"/>
      <c r="D21" s="11" t="s">
        <v>11</v>
      </c>
      <c r="E21" s="30">
        <v>14300</v>
      </c>
      <c r="F21" s="11" t="s">
        <v>11</v>
      </c>
      <c r="G21" s="38">
        <v>14900</v>
      </c>
      <c r="H21" s="65">
        <f t="shared" si="7"/>
        <v>447</v>
      </c>
      <c r="I21" s="22" t="s">
        <v>11</v>
      </c>
      <c r="J21" s="27">
        <f t="shared" si="8"/>
        <v>15347</v>
      </c>
      <c r="K21" s="48">
        <f t="shared" si="9"/>
        <v>85.26</v>
      </c>
      <c r="L21" s="71">
        <f t="shared" si="10"/>
        <v>85</v>
      </c>
      <c r="M21" s="73">
        <f t="shared" si="11"/>
        <v>15300</v>
      </c>
      <c r="N21" s="8">
        <f t="shared" si="12"/>
        <v>400</v>
      </c>
      <c r="O21" s="102">
        <f t="shared" si="13"/>
        <v>2.6063725809604484E-2</v>
      </c>
      <c r="P21" s="133">
        <v>15300</v>
      </c>
    </row>
    <row r="22" spans="1:18" ht="16.5" customHeight="1" x14ac:dyDescent="0.2">
      <c r="A22" s="1182"/>
      <c r="B22" s="9" t="s">
        <v>28</v>
      </c>
      <c r="C22" s="10"/>
      <c r="D22" s="11" t="s">
        <v>11</v>
      </c>
      <c r="E22" s="30">
        <v>14300</v>
      </c>
      <c r="F22" s="11" t="s">
        <v>11</v>
      </c>
      <c r="G22" s="38">
        <v>14900</v>
      </c>
      <c r="H22" s="65">
        <f t="shared" si="7"/>
        <v>447</v>
      </c>
      <c r="I22" s="22" t="s">
        <v>11</v>
      </c>
      <c r="J22" s="27">
        <f t="shared" si="8"/>
        <v>15347</v>
      </c>
      <c r="K22" s="48">
        <f t="shared" si="9"/>
        <v>85.26</v>
      </c>
      <c r="L22" s="71">
        <f t="shared" si="10"/>
        <v>85</v>
      </c>
      <c r="M22" s="73">
        <f t="shared" si="11"/>
        <v>15300</v>
      </c>
      <c r="N22" s="8">
        <f t="shared" si="12"/>
        <v>400</v>
      </c>
      <c r="O22" s="102">
        <f t="shared" si="13"/>
        <v>2.6063725809604484E-2</v>
      </c>
      <c r="P22" s="133">
        <v>15300</v>
      </c>
    </row>
    <row r="23" spans="1:18" ht="33.75" customHeight="1" x14ac:dyDescent="0.2">
      <c r="A23" s="1182"/>
      <c r="B23" s="17" t="s">
        <v>29</v>
      </c>
      <c r="C23" s="5"/>
      <c r="D23" s="6" t="s">
        <v>11</v>
      </c>
      <c r="E23" s="29">
        <v>14300</v>
      </c>
      <c r="F23" s="6" t="s">
        <v>11</v>
      </c>
      <c r="G23" s="40">
        <v>14900</v>
      </c>
      <c r="H23" s="65">
        <f t="shared" si="7"/>
        <v>447</v>
      </c>
      <c r="I23" s="22" t="s">
        <v>11</v>
      </c>
      <c r="J23" s="27">
        <f t="shared" si="8"/>
        <v>15347</v>
      </c>
      <c r="K23" s="48">
        <f t="shared" si="9"/>
        <v>85.26</v>
      </c>
      <c r="L23" s="71">
        <f t="shared" si="10"/>
        <v>85</v>
      </c>
      <c r="M23" s="73">
        <f t="shared" si="11"/>
        <v>15300</v>
      </c>
      <c r="N23" s="8">
        <f t="shared" si="12"/>
        <v>400</v>
      </c>
      <c r="O23" s="102">
        <f t="shared" si="13"/>
        <v>2.6063725809604484E-2</v>
      </c>
      <c r="P23" s="133">
        <v>15300</v>
      </c>
    </row>
    <row r="24" spans="1:18" ht="33.75" customHeight="1" x14ac:dyDescent="0.2">
      <c r="A24" s="1182"/>
      <c r="B24" s="9" t="s">
        <v>30</v>
      </c>
      <c r="C24" s="10"/>
      <c r="D24" s="11" t="s">
        <v>11</v>
      </c>
      <c r="E24" s="30">
        <v>14300</v>
      </c>
      <c r="F24" s="11" t="s">
        <v>11</v>
      </c>
      <c r="G24" s="38">
        <v>14900</v>
      </c>
      <c r="H24" s="65">
        <f t="shared" si="7"/>
        <v>447</v>
      </c>
      <c r="I24" s="22" t="s">
        <v>11</v>
      </c>
      <c r="J24" s="27">
        <f t="shared" si="8"/>
        <v>15347</v>
      </c>
      <c r="K24" s="48">
        <f t="shared" si="9"/>
        <v>85.26</v>
      </c>
      <c r="L24" s="71">
        <f t="shared" si="10"/>
        <v>85</v>
      </c>
      <c r="M24" s="73">
        <f t="shared" si="11"/>
        <v>15300</v>
      </c>
      <c r="N24" s="8">
        <f t="shared" si="12"/>
        <v>400</v>
      </c>
      <c r="O24" s="102">
        <f t="shared" si="13"/>
        <v>2.6063725809604484E-2</v>
      </c>
      <c r="P24" s="133">
        <v>15300</v>
      </c>
    </row>
    <row r="25" spans="1:18" ht="33.75" customHeight="1" x14ac:dyDescent="0.2">
      <c r="A25" s="1182"/>
      <c r="B25" s="17" t="s">
        <v>31</v>
      </c>
      <c r="C25" s="5"/>
      <c r="D25" s="6" t="s">
        <v>11</v>
      </c>
      <c r="E25" s="29">
        <v>14300</v>
      </c>
      <c r="F25" s="6" t="s">
        <v>11</v>
      </c>
      <c r="G25" s="40">
        <v>14900</v>
      </c>
      <c r="H25" s="65">
        <f t="shared" si="7"/>
        <v>447</v>
      </c>
      <c r="I25" s="22" t="s">
        <v>11</v>
      </c>
      <c r="J25" s="27">
        <f t="shared" si="8"/>
        <v>15347</v>
      </c>
      <c r="K25" s="48">
        <f t="shared" si="9"/>
        <v>85.26</v>
      </c>
      <c r="L25" s="71">
        <f t="shared" si="10"/>
        <v>85</v>
      </c>
      <c r="M25" s="73">
        <f t="shared" si="11"/>
        <v>15300</v>
      </c>
      <c r="N25" s="8">
        <f t="shared" si="12"/>
        <v>400</v>
      </c>
      <c r="O25" s="102">
        <f t="shared" si="13"/>
        <v>2.6063725809604484E-2</v>
      </c>
      <c r="P25" s="133">
        <v>15300</v>
      </c>
    </row>
    <row r="26" spans="1:18" s="25" customFormat="1" ht="52.5" customHeight="1" x14ac:dyDescent="0.2">
      <c r="A26" s="1182"/>
      <c r="B26" s="18" t="s">
        <v>32</v>
      </c>
      <c r="C26" s="5"/>
      <c r="D26" s="6" t="s">
        <v>11</v>
      </c>
      <c r="E26" s="29">
        <v>14300</v>
      </c>
      <c r="F26" s="6" t="s">
        <v>11</v>
      </c>
      <c r="G26" s="40">
        <v>14900</v>
      </c>
      <c r="H26" s="65">
        <f t="shared" si="7"/>
        <v>447</v>
      </c>
      <c r="I26" s="22" t="s">
        <v>11</v>
      </c>
      <c r="J26" s="27">
        <f t="shared" si="8"/>
        <v>15347</v>
      </c>
      <c r="K26" s="48">
        <f t="shared" si="9"/>
        <v>85.26</v>
      </c>
      <c r="L26" s="71">
        <f t="shared" si="10"/>
        <v>85</v>
      </c>
      <c r="M26" s="73">
        <f t="shared" si="11"/>
        <v>15300</v>
      </c>
      <c r="N26" s="8">
        <f t="shared" si="12"/>
        <v>400</v>
      </c>
      <c r="O26" s="102">
        <f t="shared" si="13"/>
        <v>2.6063725809604484E-2</v>
      </c>
      <c r="P26" s="133">
        <v>15300</v>
      </c>
      <c r="Q26" s="1"/>
      <c r="R26" s="1"/>
    </row>
    <row r="27" spans="1:18" s="25" customFormat="1" ht="33.75" customHeight="1" x14ac:dyDescent="0.2">
      <c r="A27" s="1182"/>
      <c r="B27" s="18" t="s">
        <v>33</v>
      </c>
      <c r="C27" s="5"/>
      <c r="D27" s="6" t="s">
        <v>11</v>
      </c>
      <c r="E27" s="29">
        <v>14300</v>
      </c>
      <c r="F27" s="6" t="s">
        <v>11</v>
      </c>
      <c r="G27" s="40">
        <v>14900</v>
      </c>
      <c r="H27" s="65">
        <f t="shared" si="7"/>
        <v>447</v>
      </c>
      <c r="I27" s="22" t="s">
        <v>11</v>
      </c>
      <c r="J27" s="27">
        <f t="shared" si="8"/>
        <v>15347</v>
      </c>
      <c r="K27" s="48">
        <f t="shared" si="9"/>
        <v>85.26</v>
      </c>
      <c r="L27" s="71">
        <f t="shared" si="10"/>
        <v>85</v>
      </c>
      <c r="M27" s="73">
        <f t="shared" si="11"/>
        <v>15300</v>
      </c>
      <c r="N27" s="8">
        <f t="shared" si="12"/>
        <v>400</v>
      </c>
      <c r="O27" s="102">
        <f t="shared" si="13"/>
        <v>2.6063725809604484E-2</v>
      </c>
      <c r="P27" s="133">
        <v>15300</v>
      </c>
      <c r="Q27" s="1"/>
      <c r="R27" s="1"/>
    </row>
    <row r="28" spans="1:18" s="25" customFormat="1" ht="33.75" customHeight="1" x14ac:dyDescent="0.25">
      <c r="A28" s="1182"/>
      <c r="B28" s="9" t="s">
        <v>35</v>
      </c>
      <c r="C28" s="14"/>
      <c r="D28" s="15" t="s">
        <v>11</v>
      </c>
      <c r="E28" s="31">
        <v>14300</v>
      </c>
      <c r="F28" s="15" t="s">
        <v>11</v>
      </c>
      <c r="G28" s="42">
        <v>14900</v>
      </c>
      <c r="H28" s="65">
        <f t="shared" si="7"/>
        <v>447</v>
      </c>
      <c r="I28" s="22" t="s">
        <v>11</v>
      </c>
      <c r="J28" s="27">
        <f t="shared" si="8"/>
        <v>15347</v>
      </c>
      <c r="K28" s="48">
        <f t="shared" si="9"/>
        <v>85.26</v>
      </c>
      <c r="L28" s="71">
        <f t="shared" si="10"/>
        <v>85</v>
      </c>
      <c r="M28" s="73">
        <f t="shared" si="11"/>
        <v>15300</v>
      </c>
      <c r="N28" s="8">
        <f t="shared" si="12"/>
        <v>400</v>
      </c>
      <c r="O28" s="102">
        <f t="shared" si="13"/>
        <v>2.6063725809604484E-2</v>
      </c>
      <c r="P28" s="132"/>
      <c r="Q28" s="1"/>
      <c r="R28" s="1"/>
    </row>
    <row r="29" spans="1:18" s="25" customFormat="1" ht="16.5" customHeight="1" thickBot="1" x14ac:dyDescent="0.25">
      <c r="A29" s="1183"/>
      <c r="B29" s="134" t="s">
        <v>36</v>
      </c>
      <c r="C29" s="135"/>
      <c r="D29" s="113" t="s">
        <v>11</v>
      </c>
      <c r="E29" s="136">
        <v>14300</v>
      </c>
      <c r="F29" s="113" t="s">
        <v>11</v>
      </c>
      <c r="G29" s="137">
        <v>14900</v>
      </c>
      <c r="H29" s="138">
        <f t="shared" si="7"/>
        <v>447</v>
      </c>
      <c r="I29" s="139" t="s">
        <v>11</v>
      </c>
      <c r="J29" s="140">
        <f t="shared" si="8"/>
        <v>15347</v>
      </c>
      <c r="K29" s="141">
        <f t="shared" si="9"/>
        <v>85.26</v>
      </c>
      <c r="L29" s="142">
        <f t="shared" si="10"/>
        <v>85</v>
      </c>
      <c r="M29" s="74">
        <f t="shared" si="11"/>
        <v>15300</v>
      </c>
      <c r="N29" s="109">
        <f t="shared" si="12"/>
        <v>400</v>
      </c>
      <c r="O29" s="143">
        <f t="shared" si="13"/>
        <v>2.6063725809604484E-2</v>
      </c>
      <c r="P29" s="133">
        <v>15300</v>
      </c>
      <c r="Q29" s="1"/>
      <c r="R29" s="1"/>
    </row>
    <row r="30" spans="1:18" s="25" customFormat="1" ht="50.25" customHeight="1" x14ac:dyDescent="0.2">
      <c r="A30" s="1179" t="s">
        <v>37</v>
      </c>
      <c r="B30" s="159" t="s">
        <v>38</v>
      </c>
      <c r="C30" s="160" t="s">
        <v>39</v>
      </c>
      <c r="D30" s="35" t="s">
        <v>11</v>
      </c>
      <c r="E30" s="146">
        <v>20925</v>
      </c>
      <c r="F30" s="35" t="s">
        <v>11</v>
      </c>
      <c r="G30" s="36">
        <v>21700</v>
      </c>
      <c r="H30" s="126">
        <f t="shared" si="7"/>
        <v>651</v>
      </c>
      <c r="I30" s="127" t="s">
        <v>11</v>
      </c>
      <c r="J30" s="128">
        <f t="shared" si="8"/>
        <v>22351</v>
      </c>
      <c r="K30" s="105">
        <f t="shared" si="9"/>
        <v>124.17</v>
      </c>
      <c r="L30" s="129">
        <f t="shared" si="10"/>
        <v>124</v>
      </c>
      <c r="M30" s="72">
        <f t="shared" si="11"/>
        <v>22320</v>
      </c>
      <c r="N30" s="106">
        <f t="shared" si="12"/>
        <v>620</v>
      </c>
      <c r="O30" s="130">
        <f t="shared" si="13"/>
        <v>2.7739251040221916E-2</v>
      </c>
      <c r="P30" s="131"/>
      <c r="Q30" s="1"/>
      <c r="R30" s="1"/>
    </row>
    <row r="31" spans="1:18" s="25" customFormat="1" ht="16.5" customHeight="1" thickBot="1" x14ac:dyDescent="0.25">
      <c r="A31" s="1180"/>
      <c r="B31" s="147" t="s">
        <v>40</v>
      </c>
      <c r="C31" s="148"/>
      <c r="D31" s="149" t="s">
        <v>11</v>
      </c>
      <c r="E31" s="150">
        <v>13950</v>
      </c>
      <c r="F31" s="149" t="s">
        <v>11</v>
      </c>
      <c r="G31" s="151">
        <v>14300</v>
      </c>
      <c r="H31" s="138">
        <f t="shared" si="7"/>
        <v>429</v>
      </c>
      <c r="I31" s="139" t="s">
        <v>11</v>
      </c>
      <c r="J31" s="140">
        <f t="shared" si="8"/>
        <v>14729</v>
      </c>
      <c r="K31" s="141">
        <f t="shared" si="9"/>
        <v>81.83</v>
      </c>
      <c r="L31" s="142">
        <v>81.8</v>
      </c>
      <c r="M31" s="74">
        <f t="shared" si="11"/>
        <v>14724</v>
      </c>
      <c r="N31" s="109">
        <f t="shared" si="12"/>
        <v>424</v>
      </c>
      <c r="O31" s="143">
        <f t="shared" si="13"/>
        <v>2.8786747233349175E-2</v>
      </c>
      <c r="P31" s="45"/>
      <c r="Q31" s="1"/>
      <c r="R31" s="1"/>
    </row>
    <row r="32" spans="1:18" s="25" customFormat="1" ht="16.5" customHeight="1" x14ac:dyDescent="0.25">
      <c r="A32" s="1181" t="s">
        <v>98</v>
      </c>
      <c r="B32" s="144" t="s">
        <v>41</v>
      </c>
      <c r="C32" s="161" t="s">
        <v>42</v>
      </c>
      <c r="D32" s="162" t="s">
        <v>11</v>
      </c>
      <c r="E32" s="163">
        <v>13950</v>
      </c>
      <c r="F32" s="162" t="s">
        <v>11</v>
      </c>
      <c r="G32" s="164">
        <v>14300</v>
      </c>
      <c r="H32" s="126">
        <f t="shared" si="7"/>
        <v>429</v>
      </c>
      <c r="I32" s="127" t="s">
        <v>11</v>
      </c>
      <c r="J32" s="128">
        <f t="shared" si="8"/>
        <v>14729</v>
      </c>
      <c r="K32" s="105">
        <f t="shared" si="9"/>
        <v>81.83</v>
      </c>
      <c r="L32" s="129">
        <v>81.8</v>
      </c>
      <c r="M32" s="72">
        <f t="shared" si="11"/>
        <v>14724</v>
      </c>
      <c r="N32" s="106">
        <f t="shared" si="12"/>
        <v>424</v>
      </c>
      <c r="O32" s="130">
        <f t="shared" si="13"/>
        <v>2.8786747233349175E-2</v>
      </c>
      <c r="P32" s="131"/>
      <c r="Q32" s="1"/>
      <c r="R32" s="1"/>
    </row>
    <row r="33" spans="1:18" s="25" customFormat="1" ht="16.5" customHeight="1" x14ac:dyDescent="0.2">
      <c r="A33" s="1182"/>
      <c r="B33" s="9" t="s">
        <v>43</v>
      </c>
      <c r="C33" s="9" t="s">
        <v>42</v>
      </c>
      <c r="D33" s="11" t="s">
        <v>11</v>
      </c>
      <c r="E33" s="30">
        <v>13950</v>
      </c>
      <c r="F33" s="11" t="s">
        <v>11</v>
      </c>
      <c r="G33" s="38">
        <v>14300</v>
      </c>
      <c r="H33" s="65">
        <f t="shared" si="7"/>
        <v>429</v>
      </c>
      <c r="I33" s="22" t="s">
        <v>11</v>
      </c>
      <c r="J33" s="27">
        <f t="shared" si="8"/>
        <v>14729</v>
      </c>
      <c r="K33" s="48">
        <f t="shared" si="9"/>
        <v>81.83</v>
      </c>
      <c r="L33" s="71">
        <v>81.8</v>
      </c>
      <c r="M33" s="73">
        <f t="shared" si="11"/>
        <v>14724</v>
      </c>
      <c r="N33" s="8">
        <f t="shared" si="12"/>
        <v>424</v>
      </c>
      <c r="O33" s="102">
        <f t="shared" si="13"/>
        <v>2.8786747233349175E-2</v>
      </c>
      <c r="P33" s="132"/>
      <c r="Q33" s="1"/>
      <c r="R33" s="1"/>
    </row>
    <row r="34" spans="1:18" s="25" customFormat="1" ht="16.5" customHeight="1" thickBot="1" x14ac:dyDescent="0.25">
      <c r="A34" s="1183"/>
      <c r="B34" s="147" t="s">
        <v>44</v>
      </c>
      <c r="C34" s="147" t="s">
        <v>42</v>
      </c>
      <c r="D34" s="149" t="s">
        <v>11</v>
      </c>
      <c r="E34" s="150">
        <v>13950</v>
      </c>
      <c r="F34" s="149" t="s">
        <v>11</v>
      </c>
      <c r="G34" s="151">
        <v>14300</v>
      </c>
      <c r="H34" s="138">
        <f t="shared" si="7"/>
        <v>429</v>
      </c>
      <c r="I34" s="139" t="s">
        <v>11</v>
      </c>
      <c r="J34" s="140">
        <f t="shared" si="8"/>
        <v>14729</v>
      </c>
      <c r="K34" s="141">
        <f t="shared" si="9"/>
        <v>81.83</v>
      </c>
      <c r="L34" s="142">
        <v>81.8</v>
      </c>
      <c r="M34" s="74">
        <f t="shared" si="11"/>
        <v>14724</v>
      </c>
      <c r="N34" s="109">
        <f t="shared" si="12"/>
        <v>424</v>
      </c>
      <c r="O34" s="143">
        <f t="shared" si="13"/>
        <v>2.8786747233349175E-2</v>
      </c>
      <c r="P34" s="45"/>
      <c r="Q34" s="1"/>
      <c r="R34" s="1"/>
    </row>
    <row r="35" spans="1:18" s="25" customFormat="1" ht="16.5" customHeight="1" x14ac:dyDescent="0.2">
      <c r="A35" s="1202" t="s">
        <v>45</v>
      </c>
      <c r="B35" s="121" t="s">
        <v>46</v>
      </c>
      <c r="C35" s="122"/>
      <c r="D35" s="123" t="s">
        <v>11</v>
      </c>
      <c r="E35" s="124">
        <v>14300</v>
      </c>
      <c r="F35" s="123" t="s">
        <v>11</v>
      </c>
      <c r="G35" s="125">
        <v>14900</v>
      </c>
      <c r="H35" s="126">
        <f t="shared" si="7"/>
        <v>447</v>
      </c>
      <c r="I35" s="127" t="s">
        <v>11</v>
      </c>
      <c r="J35" s="128">
        <f t="shared" si="8"/>
        <v>15347</v>
      </c>
      <c r="K35" s="105">
        <f t="shared" si="9"/>
        <v>85.26</v>
      </c>
      <c r="L35" s="129">
        <f t="shared" si="10"/>
        <v>85</v>
      </c>
      <c r="M35" s="72">
        <f t="shared" si="11"/>
        <v>15300</v>
      </c>
      <c r="N35" s="106">
        <f t="shared" si="12"/>
        <v>400</v>
      </c>
      <c r="O35" s="130">
        <f t="shared" si="13"/>
        <v>2.6063725809604484E-2</v>
      </c>
      <c r="P35" s="211">
        <v>15300</v>
      </c>
      <c r="Q35" s="1"/>
      <c r="R35" s="1"/>
    </row>
    <row r="36" spans="1:18" s="25" customFormat="1" ht="34.5" customHeight="1" x14ac:dyDescent="0.2">
      <c r="A36" s="1203"/>
      <c r="B36" s="9" t="s">
        <v>47</v>
      </c>
      <c r="C36" s="10"/>
      <c r="D36" s="11" t="s">
        <v>11</v>
      </c>
      <c r="E36" s="30">
        <v>14300</v>
      </c>
      <c r="F36" s="11" t="s">
        <v>11</v>
      </c>
      <c r="G36" s="38">
        <v>14900</v>
      </c>
      <c r="H36" s="65">
        <f t="shared" si="7"/>
        <v>447</v>
      </c>
      <c r="I36" s="22" t="s">
        <v>11</v>
      </c>
      <c r="J36" s="27">
        <f t="shared" si="8"/>
        <v>15347</v>
      </c>
      <c r="K36" s="48">
        <f t="shared" si="9"/>
        <v>85.26</v>
      </c>
      <c r="L36" s="71">
        <f t="shared" si="10"/>
        <v>85</v>
      </c>
      <c r="M36" s="73">
        <f t="shared" si="11"/>
        <v>15300</v>
      </c>
      <c r="N36" s="8">
        <f t="shared" si="12"/>
        <v>400</v>
      </c>
      <c r="O36" s="102">
        <f t="shared" si="13"/>
        <v>2.6063725809604484E-2</v>
      </c>
      <c r="P36" s="133">
        <v>15300</v>
      </c>
      <c r="Q36" s="1"/>
      <c r="R36" s="1"/>
    </row>
    <row r="37" spans="1:18" s="25" customFormat="1" ht="16.5" customHeight="1" thickBot="1" x14ac:dyDescent="0.25">
      <c r="A37" s="1204"/>
      <c r="B37" s="147" t="s">
        <v>48</v>
      </c>
      <c r="C37" s="147" t="s">
        <v>42</v>
      </c>
      <c r="D37" s="149" t="s">
        <v>11</v>
      </c>
      <c r="E37" s="150">
        <v>14300</v>
      </c>
      <c r="F37" s="149" t="s">
        <v>11</v>
      </c>
      <c r="G37" s="151">
        <v>14900</v>
      </c>
      <c r="H37" s="138">
        <f t="shared" si="7"/>
        <v>447</v>
      </c>
      <c r="I37" s="139" t="s">
        <v>11</v>
      </c>
      <c r="J37" s="140">
        <f t="shared" si="8"/>
        <v>15347</v>
      </c>
      <c r="K37" s="141">
        <f t="shared" si="9"/>
        <v>85.26</v>
      </c>
      <c r="L37" s="142">
        <f t="shared" si="10"/>
        <v>85</v>
      </c>
      <c r="M37" s="74">
        <f t="shared" si="11"/>
        <v>15300</v>
      </c>
      <c r="N37" s="109">
        <f t="shared" si="12"/>
        <v>400</v>
      </c>
      <c r="O37" s="143">
        <f t="shared" si="13"/>
        <v>2.6063725809604484E-2</v>
      </c>
      <c r="P37" s="212">
        <v>15300</v>
      </c>
      <c r="Q37" s="1"/>
      <c r="R37" s="1"/>
    </row>
    <row r="38" spans="1:18" s="25" customFormat="1" ht="34.5" customHeight="1" thickBot="1" x14ac:dyDescent="0.25">
      <c r="A38" s="226"/>
      <c r="B38" s="227" t="s">
        <v>50</v>
      </c>
      <c r="C38" s="228" t="s">
        <v>84</v>
      </c>
      <c r="D38" s="1205" t="s">
        <v>34</v>
      </c>
      <c r="E38" s="1206"/>
      <c r="F38" s="229" t="s">
        <v>11</v>
      </c>
      <c r="G38" s="230">
        <v>14050</v>
      </c>
      <c r="H38" s="221">
        <f t="shared" si="7"/>
        <v>421.5</v>
      </c>
      <c r="I38" s="222" t="s">
        <v>11</v>
      </c>
      <c r="J38" s="223">
        <f t="shared" si="8"/>
        <v>14471.5</v>
      </c>
      <c r="K38" s="205">
        <f t="shared" si="9"/>
        <v>80.400000000000006</v>
      </c>
      <c r="L38" s="224">
        <f t="shared" si="10"/>
        <v>80</v>
      </c>
      <c r="M38" s="206">
        <v>14500</v>
      </c>
      <c r="N38" s="207">
        <f t="shared" si="12"/>
        <v>450</v>
      </c>
      <c r="O38" s="225">
        <f t="shared" si="13"/>
        <v>3.1095601699892894E-2</v>
      </c>
      <c r="P38" s="208"/>
      <c r="Q38" s="1"/>
      <c r="R38" s="1"/>
    </row>
    <row r="39" spans="1:18" s="25" customFormat="1" ht="34.5" customHeight="1" thickBot="1" x14ac:dyDescent="0.25">
      <c r="A39" s="215" t="s">
        <v>89</v>
      </c>
      <c r="B39" s="216" t="s">
        <v>90</v>
      </c>
      <c r="C39" s="217"/>
      <c r="D39" s="218"/>
      <c r="E39" s="219"/>
      <c r="F39" s="220" t="s">
        <v>11</v>
      </c>
      <c r="G39" s="204">
        <v>14900</v>
      </c>
      <c r="H39" s="221">
        <f t="shared" si="7"/>
        <v>447</v>
      </c>
      <c r="I39" s="222" t="s">
        <v>11</v>
      </c>
      <c r="J39" s="223">
        <f t="shared" si="8"/>
        <v>15347</v>
      </c>
      <c r="K39" s="205">
        <f t="shared" si="9"/>
        <v>85.26</v>
      </c>
      <c r="L39" s="224">
        <f t="shared" si="10"/>
        <v>85</v>
      </c>
      <c r="M39" s="206">
        <f t="shared" si="11"/>
        <v>15300</v>
      </c>
      <c r="N39" s="207">
        <f t="shared" si="12"/>
        <v>400</v>
      </c>
      <c r="O39" s="130">
        <f t="shared" si="13"/>
        <v>2.6063725809604484E-2</v>
      </c>
      <c r="P39" s="131"/>
      <c r="Q39" s="1"/>
      <c r="R39" s="1"/>
    </row>
    <row r="40" spans="1:18" s="25" customFormat="1" ht="16.5" customHeight="1" x14ac:dyDescent="0.2">
      <c r="A40" s="1181" t="s">
        <v>52</v>
      </c>
      <c r="B40" s="121" t="s">
        <v>53</v>
      </c>
      <c r="C40" s="122"/>
      <c r="D40" s="123" t="s">
        <v>11</v>
      </c>
      <c r="E40" s="166">
        <v>13950</v>
      </c>
      <c r="F40" s="123" t="s">
        <v>11</v>
      </c>
      <c r="G40" s="167">
        <v>14300</v>
      </c>
      <c r="H40" s="126">
        <f t="shared" si="7"/>
        <v>429</v>
      </c>
      <c r="I40" s="127" t="s">
        <v>11</v>
      </c>
      <c r="J40" s="128">
        <f t="shared" si="8"/>
        <v>14729</v>
      </c>
      <c r="K40" s="105">
        <f t="shared" si="9"/>
        <v>81.83</v>
      </c>
      <c r="L40" s="129">
        <v>81.8</v>
      </c>
      <c r="M40" s="72">
        <f t="shared" si="11"/>
        <v>14724</v>
      </c>
      <c r="N40" s="106">
        <f t="shared" si="12"/>
        <v>424</v>
      </c>
      <c r="O40" s="232">
        <f t="shared" si="13"/>
        <v>2.8786747233349175E-2</v>
      </c>
      <c r="P40" s="233">
        <v>14724</v>
      </c>
      <c r="Q40" s="1"/>
      <c r="R40" s="1"/>
    </row>
    <row r="41" spans="1:18" s="25" customFormat="1" ht="34.5" customHeight="1" x14ac:dyDescent="0.2">
      <c r="A41" s="1182"/>
      <c r="B41" s="12" t="s">
        <v>54</v>
      </c>
      <c r="C41" s="5"/>
      <c r="D41" s="6" t="s">
        <v>11</v>
      </c>
      <c r="E41" s="33">
        <v>13950</v>
      </c>
      <c r="F41" s="6" t="s">
        <v>11</v>
      </c>
      <c r="G41" s="43">
        <v>9750</v>
      </c>
      <c r="H41" s="65">
        <f t="shared" si="7"/>
        <v>292.5</v>
      </c>
      <c r="I41" s="22" t="s">
        <v>11</v>
      </c>
      <c r="J41" s="27">
        <f t="shared" si="8"/>
        <v>10042.5</v>
      </c>
      <c r="K41" s="48">
        <f>ROUND(J41/120,2)</f>
        <v>83.69</v>
      </c>
      <c r="L41" s="311">
        <v>83.8</v>
      </c>
      <c r="M41" s="73">
        <f>+L41*120</f>
        <v>10056</v>
      </c>
      <c r="N41" s="8">
        <f t="shared" si="12"/>
        <v>306</v>
      </c>
      <c r="O41" s="234">
        <f t="shared" si="13"/>
        <v>3.0470500373412996E-2</v>
      </c>
      <c r="P41" s="133">
        <v>10056</v>
      </c>
      <c r="Q41" s="1"/>
      <c r="R41" s="1"/>
    </row>
    <row r="42" spans="1:18" s="25" customFormat="1" ht="16.5" customHeight="1" x14ac:dyDescent="0.2">
      <c r="A42" s="1182"/>
      <c r="B42" s="9" t="s">
        <v>55</v>
      </c>
      <c r="C42" s="10"/>
      <c r="D42" s="11" t="s">
        <v>11</v>
      </c>
      <c r="E42" s="32">
        <v>13950</v>
      </c>
      <c r="F42" s="11" t="s">
        <v>11</v>
      </c>
      <c r="G42" s="44">
        <v>5800</v>
      </c>
      <c r="H42" s="65">
        <f t="shared" si="7"/>
        <v>174</v>
      </c>
      <c r="I42" s="22" t="s">
        <v>11</v>
      </c>
      <c r="J42" s="27">
        <f t="shared" si="8"/>
        <v>5974</v>
      </c>
      <c r="K42" s="48">
        <f t="shared" si="9"/>
        <v>33.19</v>
      </c>
      <c r="L42" s="71">
        <f t="shared" si="10"/>
        <v>33</v>
      </c>
      <c r="M42" s="73">
        <f t="shared" si="11"/>
        <v>5940</v>
      </c>
      <c r="N42" s="8">
        <f t="shared" si="12"/>
        <v>140</v>
      </c>
      <c r="O42" s="234">
        <f t="shared" si="13"/>
        <v>2.3434884499497825E-2</v>
      </c>
      <c r="P42" s="235">
        <v>5940</v>
      </c>
      <c r="Q42" s="1"/>
      <c r="R42" s="1"/>
    </row>
    <row r="43" spans="1:18" s="25" customFormat="1" ht="34.5" customHeight="1" thickBot="1" x14ac:dyDescent="0.25">
      <c r="A43" s="1183"/>
      <c r="B43" s="134" t="s">
        <v>56</v>
      </c>
      <c r="C43" s="134" t="s">
        <v>57</v>
      </c>
      <c r="D43" s="1090" t="s">
        <v>34</v>
      </c>
      <c r="E43" s="1111"/>
      <c r="F43" s="113" t="s">
        <v>11</v>
      </c>
      <c r="G43" s="168">
        <v>5600</v>
      </c>
      <c r="H43" s="138">
        <f t="shared" si="7"/>
        <v>168</v>
      </c>
      <c r="I43" s="139" t="s">
        <v>11</v>
      </c>
      <c r="J43" s="140">
        <f t="shared" si="8"/>
        <v>5768</v>
      </c>
      <c r="K43" s="141">
        <f t="shared" si="9"/>
        <v>32.04</v>
      </c>
      <c r="L43" s="310">
        <f t="shared" si="10"/>
        <v>32</v>
      </c>
      <c r="M43" s="74">
        <f t="shared" si="11"/>
        <v>5760</v>
      </c>
      <c r="N43" s="109">
        <f t="shared" si="12"/>
        <v>160</v>
      </c>
      <c r="O43" s="236">
        <f t="shared" si="13"/>
        <v>2.7739251040221916E-2</v>
      </c>
      <c r="P43" s="212">
        <v>5760</v>
      </c>
      <c r="Q43" s="1"/>
      <c r="R43" s="1"/>
    </row>
    <row r="44" spans="1:18" s="25" customFormat="1" ht="34.5" customHeight="1" x14ac:dyDescent="0.2">
      <c r="A44" s="1197" t="s">
        <v>58</v>
      </c>
      <c r="B44" s="169" t="s">
        <v>59</v>
      </c>
      <c r="C44" s="122"/>
      <c r="D44" s="123" t="s">
        <v>11</v>
      </c>
      <c r="E44" s="166">
        <v>13950</v>
      </c>
      <c r="F44" s="123" t="s">
        <v>11</v>
      </c>
      <c r="G44" s="167">
        <v>14508</v>
      </c>
      <c r="H44" s="126"/>
      <c r="I44" s="127" t="s">
        <v>11</v>
      </c>
      <c r="J44" s="128"/>
      <c r="K44" s="105"/>
      <c r="L44" s="306"/>
      <c r="M44" s="170">
        <v>14940</v>
      </c>
      <c r="N44" s="106"/>
      <c r="O44" s="102">
        <v>2.9000000000000001E-2</v>
      </c>
      <c r="P44" s="231">
        <v>14508</v>
      </c>
      <c r="Q44" s="1"/>
      <c r="R44" s="1"/>
    </row>
    <row r="45" spans="1:18" s="25" customFormat="1" ht="42" customHeight="1" x14ac:dyDescent="0.2">
      <c r="A45" s="1198"/>
      <c r="B45" s="100" t="s">
        <v>60</v>
      </c>
      <c r="C45" s="5"/>
      <c r="D45" s="6" t="s">
        <v>11</v>
      </c>
      <c r="E45" s="88">
        <v>500</v>
      </c>
      <c r="F45" s="114" t="s">
        <v>11</v>
      </c>
      <c r="G45" s="89">
        <v>520</v>
      </c>
      <c r="H45" s="65"/>
      <c r="I45" s="22" t="s">
        <v>11</v>
      </c>
      <c r="J45" s="27"/>
      <c r="K45" s="48"/>
      <c r="L45" s="309"/>
      <c r="M45" s="308">
        <v>540</v>
      </c>
      <c r="N45" s="8"/>
      <c r="O45" s="240"/>
      <c r="P45" s="171">
        <v>520</v>
      </c>
      <c r="Q45" s="1"/>
      <c r="R45" s="1"/>
    </row>
    <row r="46" spans="1:18" ht="89.1" customHeight="1" thickBot="1" x14ac:dyDescent="0.25">
      <c r="A46" s="1199"/>
      <c r="B46" s="172" t="s">
        <v>61</v>
      </c>
      <c r="C46" s="134" t="s">
        <v>62</v>
      </c>
      <c r="D46" s="113" t="s">
        <v>11</v>
      </c>
      <c r="E46" s="173">
        <v>15000</v>
      </c>
      <c r="F46" s="1090" t="s">
        <v>34</v>
      </c>
      <c r="G46" s="1111"/>
      <c r="H46" s="138"/>
      <c r="I46" s="139" t="s">
        <v>11</v>
      </c>
      <c r="J46" s="140"/>
      <c r="K46" s="141"/>
      <c r="L46" s="307"/>
      <c r="M46" s="74"/>
      <c r="N46" s="109"/>
      <c r="O46" s="143"/>
      <c r="P46" s="237">
        <v>15300</v>
      </c>
    </row>
    <row r="47" spans="1:18" ht="44.1" customHeight="1" thickBot="1" x14ac:dyDescent="0.25">
      <c r="A47" s="101"/>
      <c r="B47" s="3"/>
      <c r="C47" s="3"/>
      <c r="D47" s="3"/>
      <c r="E47" s="3"/>
      <c r="H47" s="65"/>
      <c r="J47" s="27"/>
      <c r="K47" s="48"/>
      <c r="N47" s="8"/>
    </row>
    <row r="48" spans="1:18" ht="70.5" customHeight="1" thickBot="1" x14ac:dyDescent="0.25">
      <c r="A48" s="77" t="s">
        <v>5</v>
      </c>
      <c r="B48" s="78" t="s">
        <v>63</v>
      </c>
      <c r="C48" s="79" t="s">
        <v>7</v>
      </c>
      <c r="D48" s="1210" t="s">
        <v>8</v>
      </c>
      <c r="E48" s="1211"/>
      <c r="F48" s="1195" t="s">
        <v>2</v>
      </c>
      <c r="G48" s="1196"/>
      <c r="H48" s="86">
        <v>0.03</v>
      </c>
      <c r="I48" s="1115" t="s">
        <v>81</v>
      </c>
      <c r="J48" s="1116"/>
      <c r="K48" s="80"/>
      <c r="L48" s="81" t="s">
        <v>79</v>
      </c>
      <c r="M48" s="1200" t="s">
        <v>81</v>
      </c>
      <c r="N48" s="1201"/>
      <c r="O48" s="116" t="s">
        <v>80</v>
      </c>
      <c r="P48" s="213" t="s">
        <v>93</v>
      </c>
    </row>
    <row r="49" spans="1:18" ht="28.5" customHeight="1" thickBot="1" x14ac:dyDescent="0.25">
      <c r="A49" s="165"/>
      <c r="B49" s="174" t="s">
        <v>64</v>
      </c>
      <c r="C49" s="165"/>
      <c r="D49" s="1190"/>
      <c r="E49" s="1191"/>
      <c r="H49" s="65"/>
      <c r="J49" s="66"/>
      <c r="K49" s="56"/>
      <c r="N49" s="8"/>
    </row>
    <row r="50" spans="1:18" s="25" customFormat="1" x14ac:dyDescent="0.25">
      <c r="A50" s="1212" t="s">
        <v>58</v>
      </c>
      <c r="B50" s="159" t="s">
        <v>59</v>
      </c>
      <c r="C50" s="175"/>
      <c r="D50" s="162" t="s">
        <v>11</v>
      </c>
      <c r="E50" s="176">
        <v>7950</v>
      </c>
      <c r="F50" s="209" t="s">
        <v>11</v>
      </c>
      <c r="G50" s="176">
        <v>8268</v>
      </c>
      <c r="H50" s="177">
        <f t="shared" si="7"/>
        <v>248.04</v>
      </c>
      <c r="I50" s="178"/>
      <c r="J50" s="128">
        <f t="shared" si="8"/>
        <v>8516.0400000000009</v>
      </c>
      <c r="K50" s="105">
        <f t="shared" si="9"/>
        <v>47.31</v>
      </c>
      <c r="L50" s="129"/>
      <c r="M50" s="72">
        <v>8516</v>
      </c>
      <c r="N50" s="106">
        <f t="shared" ref="N50:N52" si="14">+M50-G50</f>
        <v>248</v>
      </c>
      <c r="O50" s="130">
        <f t="shared" ref="O50:O52" si="15">+N50/J50</f>
        <v>2.9121516573430841E-2</v>
      </c>
      <c r="P50" s="131"/>
      <c r="Q50" s="1"/>
      <c r="R50" s="1"/>
    </row>
    <row r="51" spans="1:18" s="25" customFormat="1" ht="29.25" customHeight="1" x14ac:dyDescent="0.25">
      <c r="A51" s="1213"/>
      <c r="B51" s="12" t="s">
        <v>67</v>
      </c>
      <c r="C51" s="5"/>
      <c r="D51" s="21" t="s">
        <v>11</v>
      </c>
      <c r="E51" s="90"/>
      <c r="F51" s="114" t="s">
        <v>11</v>
      </c>
      <c r="G51" s="87">
        <v>356</v>
      </c>
      <c r="H51" s="67">
        <f t="shared" si="7"/>
        <v>10.68</v>
      </c>
      <c r="I51" s="68"/>
      <c r="J51" s="69">
        <f t="shared" si="8"/>
        <v>366.68</v>
      </c>
      <c r="K51" s="70">
        <f t="shared" si="9"/>
        <v>2.04</v>
      </c>
      <c r="L51" s="294"/>
      <c r="M51" s="271">
        <v>367</v>
      </c>
      <c r="N51" s="258">
        <f t="shared" si="14"/>
        <v>11</v>
      </c>
      <c r="O51" s="259">
        <f t="shared" si="15"/>
        <v>2.9998909130577071E-2</v>
      </c>
      <c r="P51" s="246"/>
      <c r="Q51" s="1"/>
      <c r="R51" s="1"/>
    </row>
    <row r="52" spans="1:18" s="25" customFormat="1" ht="35.25" customHeight="1" thickBot="1" x14ac:dyDescent="0.3">
      <c r="A52" s="1214"/>
      <c r="B52" s="134" t="s">
        <v>70</v>
      </c>
      <c r="C52" s="179" t="s">
        <v>71</v>
      </c>
      <c r="D52" s="180" t="s">
        <v>11</v>
      </c>
      <c r="E52" s="181"/>
      <c r="F52" s="182" t="s">
        <v>11</v>
      </c>
      <c r="G52" s="183">
        <v>10400</v>
      </c>
      <c r="H52" s="184">
        <f t="shared" si="7"/>
        <v>312</v>
      </c>
      <c r="I52" s="185"/>
      <c r="J52" s="186">
        <f t="shared" si="8"/>
        <v>10712</v>
      </c>
      <c r="K52" s="187">
        <f t="shared" si="9"/>
        <v>59.51</v>
      </c>
      <c r="L52" s="142">
        <v>59.5</v>
      </c>
      <c r="M52" s="75">
        <f t="shared" si="11"/>
        <v>10710</v>
      </c>
      <c r="N52" s="188">
        <f t="shared" si="14"/>
        <v>310</v>
      </c>
      <c r="O52" s="189">
        <f t="shared" si="15"/>
        <v>2.8939507094846901E-2</v>
      </c>
      <c r="P52" s="45"/>
      <c r="Q52" s="1"/>
      <c r="R52" s="1"/>
    </row>
    <row r="53" spans="1:18" s="25" customFormat="1" ht="24" customHeight="1" thickBot="1" x14ac:dyDescent="0.3">
      <c r="A53" s="268"/>
      <c r="B53" s="275" t="s">
        <v>72</v>
      </c>
      <c r="C53" s="268"/>
      <c r="D53" s="1215"/>
      <c r="E53" s="1216"/>
      <c r="F53" s="1188"/>
      <c r="G53" s="1189"/>
      <c r="H53" s="98"/>
      <c r="I53" s="91"/>
      <c r="J53" s="92"/>
      <c r="K53" s="93"/>
      <c r="L53" s="94"/>
      <c r="M53" s="99"/>
      <c r="N53" s="95"/>
      <c r="O53" s="117"/>
      <c r="P53" s="1"/>
      <c r="Q53" s="1"/>
      <c r="R53" s="1"/>
    </row>
    <row r="54" spans="1:18" s="119" customFormat="1" ht="15" customHeight="1" x14ac:dyDescent="0.25">
      <c r="A54" s="1207"/>
      <c r="B54" s="241" t="s">
        <v>86</v>
      </c>
      <c r="C54" s="194" t="s">
        <v>87</v>
      </c>
      <c r="D54" s="282"/>
      <c r="E54" s="283" t="s">
        <v>34</v>
      </c>
      <c r="F54" s="162" t="s">
        <v>11</v>
      </c>
      <c r="G54" s="210">
        <v>6950</v>
      </c>
      <c r="H54" s="284"/>
      <c r="I54" s="285"/>
      <c r="J54" s="286"/>
      <c r="K54" s="287"/>
      <c r="L54" s="129"/>
      <c r="M54" s="288">
        <v>6950</v>
      </c>
      <c r="N54" s="289"/>
      <c r="O54" s="290"/>
      <c r="P54" s="273" t="s">
        <v>96</v>
      </c>
      <c r="Q54" s="118"/>
      <c r="R54" s="118"/>
    </row>
    <row r="55" spans="1:18" s="119" customFormat="1" ht="15" customHeight="1" thickBot="1" x14ac:dyDescent="0.3">
      <c r="A55" s="1208"/>
      <c r="B55" s="203" t="s">
        <v>86</v>
      </c>
      <c r="C55" s="247" t="s">
        <v>88</v>
      </c>
      <c r="D55" s="291"/>
      <c r="E55" s="292" t="s">
        <v>34</v>
      </c>
      <c r="F55" s="113" t="s">
        <v>11</v>
      </c>
      <c r="G55" s="293">
        <v>13900</v>
      </c>
      <c r="H55" s="184"/>
      <c r="I55" s="185"/>
      <c r="J55" s="186"/>
      <c r="K55" s="187"/>
      <c r="L55" s="142"/>
      <c r="M55" s="75">
        <v>13900</v>
      </c>
      <c r="N55" s="188"/>
      <c r="O55" s="189"/>
      <c r="P55" s="274" t="s">
        <v>96</v>
      </c>
      <c r="Q55" s="118"/>
      <c r="R55" s="118"/>
    </row>
    <row r="56" spans="1:18" s="25" customFormat="1" ht="35.25" customHeight="1" x14ac:dyDescent="0.25">
      <c r="A56" s="1208"/>
      <c r="B56" s="265" t="s">
        <v>73</v>
      </c>
      <c r="C56" s="276" t="s">
        <v>75</v>
      </c>
      <c r="D56" s="97" t="s">
        <v>11</v>
      </c>
      <c r="E56" s="277">
        <v>3100</v>
      </c>
      <c r="F56" s="120" t="s">
        <v>11</v>
      </c>
      <c r="G56" s="277">
        <v>3200</v>
      </c>
      <c r="H56" s="67"/>
      <c r="I56" s="68"/>
      <c r="J56" s="69"/>
      <c r="K56" s="70"/>
      <c r="L56" s="71"/>
      <c r="M56" s="278">
        <v>3300</v>
      </c>
      <c r="N56" s="279"/>
      <c r="O56" s="280"/>
      <c r="P56" s="281">
        <v>3300</v>
      </c>
      <c r="Q56" s="1"/>
      <c r="R56" s="1"/>
    </row>
    <row r="57" spans="1:18" s="25" customFormat="1" ht="35.25" customHeight="1" x14ac:dyDescent="0.25">
      <c r="A57" s="1208"/>
      <c r="B57" s="267" t="s">
        <v>95</v>
      </c>
      <c r="C57" s="260" t="s">
        <v>74</v>
      </c>
      <c r="D57" s="261" t="s">
        <v>11</v>
      </c>
      <c r="E57" s="262" t="s">
        <v>34</v>
      </c>
      <c r="F57" s="263" t="s">
        <v>11</v>
      </c>
      <c r="G57" s="264">
        <v>2300</v>
      </c>
      <c r="H57" s="250"/>
      <c r="I57" s="251"/>
      <c r="J57" s="252"/>
      <c r="K57" s="253"/>
      <c r="L57" s="254"/>
      <c r="M57" s="255">
        <v>2400</v>
      </c>
      <c r="N57" s="256"/>
      <c r="O57" s="257"/>
      <c r="P57" s="269">
        <v>2400</v>
      </c>
      <c r="Q57" s="1"/>
      <c r="R57" s="1"/>
    </row>
    <row r="58" spans="1:18" s="25" customFormat="1" ht="35.25" customHeight="1" x14ac:dyDescent="0.25">
      <c r="A58" s="1208"/>
      <c r="B58" s="266" t="s">
        <v>76</v>
      </c>
      <c r="C58" s="24" t="s">
        <v>75</v>
      </c>
      <c r="D58" s="6" t="s">
        <v>11</v>
      </c>
      <c r="E58" s="19">
        <v>1550</v>
      </c>
      <c r="F58" s="6" t="s">
        <v>11</v>
      </c>
      <c r="G58" s="19">
        <v>1600</v>
      </c>
      <c r="H58" s="67"/>
      <c r="I58" s="68"/>
      <c r="J58" s="69"/>
      <c r="K58" s="70"/>
      <c r="L58" s="71"/>
      <c r="M58" s="271">
        <v>1650</v>
      </c>
      <c r="N58" s="258"/>
      <c r="O58" s="259"/>
      <c r="P58" s="249">
        <v>1650</v>
      </c>
      <c r="Q58" s="1"/>
      <c r="R58" s="1"/>
    </row>
    <row r="59" spans="1:18" s="25" customFormat="1" ht="35.25" customHeight="1" thickBot="1" x14ac:dyDescent="0.3">
      <c r="A59" s="1209"/>
      <c r="B59" s="295" t="s">
        <v>94</v>
      </c>
      <c r="C59" s="296" t="s">
        <v>74</v>
      </c>
      <c r="D59" s="297" t="s">
        <v>11</v>
      </c>
      <c r="E59" s="298" t="s">
        <v>34</v>
      </c>
      <c r="F59" s="297" t="s">
        <v>11</v>
      </c>
      <c r="G59" s="298">
        <v>1150</v>
      </c>
      <c r="H59" s="299"/>
      <c r="I59" s="300"/>
      <c r="J59" s="301"/>
      <c r="K59" s="302"/>
      <c r="L59" s="303"/>
      <c r="M59" s="272">
        <v>1200</v>
      </c>
      <c r="N59" s="304"/>
      <c r="O59" s="305"/>
      <c r="P59" s="270">
        <v>1200</v>
      </c>
      <c r="Q59" s="1"/>
      <c r="R59" s="1"/>
    </row>
  </sheetData>
  <mergeCells count="26">
    <mergeCell ref="A54:A59"/>
    <mergeCell ref="A40:A43"/>
    <mergeCell ref="D43:E43"/>
    <mergeCell ref="D48:E48"/>
    <mergeCell ref="A50:A52"/>
    <mergeCell ref="D53:E53"/>
    <mergeCell ref="M48:N48"/>
    <mergeCell ref="I48:J48"/>
    <mergeCell ref="A32:A34"/>
    <mergeCell ref="A35:A37"/>
    <mergeCell ref="D38:E38"/>
    <mergeCell ref="F53:G53"/>
    <mergeCell ref="D49:E49"/>
    <mergeCell ref="A1:E1"/>
    <mergeCell ref="A2:E2"/>
    <mergeCell ref="D4:E4"/>
    <mergeCell ref="F4:G4"/>
    <mergeCell ref="F48:G48"/>
    <mergeCell ref="F46:G46"/>
    <mergeCell ref="A44:A46"/>
    <mergeCell ref="M4:N4"/>
    <mergeCell ref="A30:A31"/>
    <mergeCell ref="A18:A29"/>
    <mergeCell ref="I4:J4"/>
    <mergeCell ref="A5:A11"/>
    <mergeCell ref="A12:A17"/>
  </mergeCells>
  <pageMargins left="0.7" right="0.7" top="0.75" bottom="0.75" header="0.3" footer="0.3"/>
  <pageSetup paperSize="9" orientation="portrait" r:id="rId1"/>
  <ignoredErrors>
    <ignoredError sqref="K41 M41 M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Master</vt:lpstr>
      <vt:lpstr>Full time</vt:lpstr>
      <vt:lpstr>PT</vt:lpstr>
      <vt:lpstr>other</vt:lpstr>
      <vt:lpstr>Header</vt:lpstr>
      <vt:lpstr>Overseas</vt:lpstr>
      <vt:lpstr>'Full time'!Print_Area</vt:lpstr>
      <vt:lpstr>other!Print_Area</vt:lpstr>
      <vt:lpstr>PT!Print_Area</vt:lpstr>
      <vt:lpstr>'Full time'!Print_Titles</vt:lpstr>
      <vt:lpstr>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fees table V5 MASTER DO NOT EDIT</dc:title>
  <dc:creator>Lorraine Clarke</dc:creator>
  <cp:lastModifiedBy>Amy Minker</cp:lastModifiedBy>
  <cp:lastPrinted>2023-09-27T08:35:13Z</cp:lastPrinted>
  <dcterms:created xsi:type="dcterms:W3CDTF">2021-09-02T13:05:45Z</dcterms:created>
  <dcterms:modified xsi:type="dcterms:W3CDTF">2024-04-02T08:20:06Z</dcterms:modified>
</cp:coreProperties>
</file>