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Finance\Sales Ledger\2026-2027\Fees creation\"/>
    </mc:Choice>
  </mc:AlternateContent>
  <xr:revisionPtr revIDLastSave="0" documentId="13_ncr:1_{9B76ACDC-E962-4FED-943D-94C7E635E342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2026 - 2027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0">'2026 - 2027'!$A$2:$J$100</definedName>
    <definedName name="_xlnm.Print_Area" localSheetId="1">'Full time'!$A$1:$Y$53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</workbook>
</file>

<file path=xl/calcChain.xml><?xml version="1.0" encoding="utf-8"?>
<calcChain xmlns="http://schemas.openxmlformats.org/spreadsheetml/2006/main">
  <c r="H34" i="2" l="1"/>
  <c r="E34" i="2"/>
  <c r="J3" i="7" l="1"/>
  <c r="L3" i="7"/>
  <c r="M3" i="7"/>
  <c r="N3" i="7"/>
  <c r="O3" i="7" s="1"/>
  <c r="W3" i="7"/>
  <c r="X3" i="7"/>
  <c r="Y3" i="7" s="1"/>
  <c r="J4" i="7"/>
  <c r="L4" i="7"/>
  <c r="M4" i="7"/>
  <c r="N4" i="7" s="1"/>
  <c r="O4" i="7" s="1"/>
  <c r="W4" i="7"/>
  <c r="X4" i="7" s="1"/>
  <c r="Y4" i="7" s="1"/>
  <c r="J5" i="7"/>
  <c r="L5" i="7"/>
  <c r="M5" i="7" s="1"/>
  <c r="N5" i="7" s="1"/>
  <c r="P5" i="7"/>
  <c r="Q5" i="7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Q7" i="7" s="1"/>
  <c r="R7" i="7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Q10" i="7" s="1"/>
  <c r="R10" i="7"/>
  <c r="S10" i="7" s="1"/>
  <c r="T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/>
  <c r="Q13" i="7" s="1"/>
  <c r="R13" i="7"/>
  <c r="S13" i="7" s="1"/>
  <c r="T13" i="7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/>
  <c r="M20" i="7" s="1"/>
  <c r="N20" i="7" s="1"/>
  <c r="O20" i="7" s="1"/>
  <c r="P20" i="7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/>
  <c r="T25" i="7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/>
  <c r="M29" i="7" s="1"/>
  <c r="N29" i="7" s="1"/>
  <c r="O29" i="7" s="1"/>
  <c r="P29" i="7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/>
  <c r="W32" i="7"/>
  <c r="X32" i="7"/>
  <c r="Y32" i="7"/>
  <c r="J33" i="7"/>
  <c r="L33" i="7" s="1"/>
  <c r="M33" i="7" s="1"/>
  <c r="N33" i="7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/>
  <c r="O41" i="7" s="1"/>
  <c r="R41" i="7" s="1"/>
  <c r="W41" i="7"/>
  <c r="X41" i="7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/>
  <c r="Y49" i="7" s="1"/>
  <c r="J50" i="7"/>
  <c r="L50" i="7" s="1"/>
  <c r="M50" i="7" s="1"/>
  <c r="N50" i="7" s="1"/>
  <c r="P50" i="7"/>
  <c r="Q50" i="7" s="1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Q73" i="8" s="1"/>
  <c r="Y72" i="8"/>
  <c r="W72" i="8"/>
  <c r="L72" i="8"/>
  <c r="M72" i="8" s="1"/>
  <c r="N72" i="8" s="1"/>
  <c r="O72" i="8" s="1"/>
  <c r="P72" i="8" s="1"/>
  <c r="Q72" i="8" s="1"/>
  <c r="J72" i="8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P56" i="8"/>
  <c r="O56" i="8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Q50" i="8"/>
  <c r="P50" i="8"/>
  <c r="L50" i="8"/>
  <c r="M50" i="8" s="1"/>
  <c r="N50" i="8" s="1"/>
  <c r="J50" i="8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L47" i="8"/>
  <c r="M47" i="8" s="1"/>
  <c r="N47" i="8" s="1"/>
  <c r="O47" i="8" s="1"/>
  <c r="R47" i="8" s="1"/>
  <c r="J47" i="8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S38" i="8"/>
  <c r="T38" i="8" s="1"/>
  <c r="R38" i="8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O33" i="8"/>
  <c r="J33" i="8"/>
  <c r="L33" i="8" s="1"/>
  <c r="M33" i="8" s="1"/>
  <c r="N33" i="8" s="1"/>
  <c r="X32" i="8"/>
  <c r="Y32" i="8" s="1"/>
  <c r="W32" i="8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X19" i="8"/>
  <c r="Y19" i="8" s="1"/>
  <c r="W19" i="8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L14" i="8"/>
  <c r="M14" i="8" s="1"/>
  <c r="N14" i="8" s="1"/>
  <c r="O14" i="8" s="1"/>
  <c r="J14" i="8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X8" i="8"/>
  <c r="Y8" i="8" s="1"/>
  <c r="W8" i="8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Q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S58" i="7"/>
  <c r="T58" i="7" s="1"/>
  <c r="R58" i="7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X20" i="6"/>
  <c r="Y20" i="6" s="1"/>
  <c r="W20" i="6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R11" i="6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Q5" i="8" l="1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S8" i="7"/>
  <c r="T8" i="7" s="1"/>
  <c r="P8" i="7"/>
  <c r="Q8" i="7" s="1"/>
  <c r="R8" i="7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P8" i="8"/>
  <c r="Q8" i="8" s="1"/>
  <c r="S8" i="8"/>
  <c r="T8" i="8" s="1"/>
  <c r="P23" i="8"/>
  <c r="Q23" i="8" s="1"/>
  <c r="R23" i="8"/>
  <c r="S23" i="8" s="1"/>
  <c r="T23" i="8" s="1"/>
  <c r="P15" i="8"/>
  <c r="Q15" i="8" s="1"/>
  <c r="S15" i="8"/>
  <c r="T15" i="8" s="1"/>
  <c r="R15" i="8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P46" i="8"/>
  <c r="Q46" i="8" s="1"/>
  <c r="S46" i="8"/>
  <c r="T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S49" i="8"/>
  <c r="T49" i="8" s="1"/>
  <c r="R49" i="8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S48" i="6"/>
  <c r="T48" i="6" s="1"/>
  <c r="R48" i="6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<sst xmlns="http://schemas.openxmlformats.org/spreadsheetml/2006/main" count="1464" uniqueCount="269">
  <si>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</si>
  <si>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</si>
  <si>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</si>
  <si>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</si>
  <si>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</si>
  <si>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</si>
  <si>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</si>
  <si>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</si>
  <si>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</si>
  <si>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</si>
  <si>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</si>
  <si>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</si>
  <si>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</si>
  <si>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</si>
  <si>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</si>
  <si>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</si>
  <si>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</si>
  <si>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</si>
  <si>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</si>
  <si>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</si>
  <si>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</si>
  <si>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</si>
  <si>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</si>
  <si>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</si>
  <si>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</si>
  <si>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</si>
  <si>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</si>
  <si>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</si>
  <si>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</si>
  <si>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</si>
  <si>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</si>
  <si>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</si>
  <si>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</si>
  <si>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</si>
  <si>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</si>
  <si>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</si>
  <si>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</si>
  <si>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</si>
  <si>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</si>
  <si>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</si>
  <si>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</si>
  <si>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</si>
  <si>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</si>
  <si>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</si>
  <si>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</si>
  <si>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</si>
  <si>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</si>
  <si>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</si>
  <si>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</si>
  <si>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</si>
  <si>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</si>
  <si>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</si>
  <si>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</si>
  <si>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</si>
  <si>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</si>
  <si>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</si>
  <si>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</si>
  <si>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</si>
  <si>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</si>
  <si>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</si>
  <si>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</si>
  <si>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</si>
  <si>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</si>
  <si>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</si>
  <si>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</si>
  <si>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</si>
  <si>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</si>
  <si>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</si>
  <si>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</si>
  <si>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</si>
  <si>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</si>
  <si>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</si>
  <si>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</si>
  <si>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</si>
  <si>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</si>
  <si>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</si>
  <si>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</si>
  <si>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</si>
  <si>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</si>
  <si>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</si>
  <si>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</si>
  <si>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</si>
  <si>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</si>
  <si>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</si>
  <si>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</si>
  <si>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</si>
  <si>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</si>
  <si>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</si>
  <si>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</si>
  <si>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</si>
  <si>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</si>
  <si>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</si>
  <si>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</si>
  <si>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</si>
  <si>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</si>
  <si>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</si>
  <si>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</si>
  <si>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</si>
  <si>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</si>
  <si>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</si>
  <si>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</si>
  <si>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</si>
  <si>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</si>
  <si>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</si>
  <si>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</si>
  <si>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</si>
  <si>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</si>
  <si>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</si>
  <si>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</si>
  <si>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</si>
  <si>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</si>
  <si>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</si>
  <si>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</si>
  <si>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</si>
  <si>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</si>
  <si>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</si>
  <si>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</si>
  <si>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</si>
  <si>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</si>
  <si>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</si>
  <si>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</si>
  <si>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</si>
  <si>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</si>
  <si>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</si>
  <si>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</si>
  <si>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</si>
  <si>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</si>
  <si>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</si>
  <si>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</si>
  <si>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</si>
  <si>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</si>
  <si>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</si>
  <si>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</si>
  <si>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</si>
  <si>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</si>
  <si>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</si>
  <si>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</si>
  <si>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</si>
  <si>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</si>
  <si>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</si>
  <si>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</si>
  <si>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</si>
  <si>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</si>
  <si>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</si>
  <si>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</si>
  <si>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</si>
  <si>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</si>
  <si>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</si>
  <si>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</si>
  <si>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</si>
  <si>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</si>
  <si>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</si>
  <si>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</si>
  <si>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</si>
  <si>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</si>
  <si>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</si>
  <si>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</si>
  <si>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</si>
  <si>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</si>
  <si>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</si>
  <si>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</si>
  <si>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</si>
  <si>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</si>
  <si>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</si>
  <si>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</si>
  <si>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</si>
  <si>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</si>
  <si>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</si>
  <si>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</si>
  <si>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</si>
  <si>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</si>
  <si>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</si>
  <si>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</si>
  <si>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</si>
  <si>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</si>
  <si>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</si>
  <si>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</si>
  <si>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</si>
  <si>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</si>
  <si>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</si>
  <si>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</si>
  <si>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</si>
  <si>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</si>
  <si>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</si>
  <si>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</si>
  <si>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</si>
  <si>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</si>
  <si>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</si>
  <si>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</si>
  <si>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</si>
  <si>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</si>
  <si>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</si>
  <si>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</si>
  <si>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</si>
  <si>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</si>
  <si>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</si>
  <si>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</si>
  <si>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</si>
  <si>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PgDip Adult Nursing (pre-Registration)</t>
  </si>
  <si>
    <t>MA Fundraising</t>
  </si>
  <si>
    <t>PGDip Fundraising</t>
  </si>
  <si>
    <t>PGCert Fundraising</t>
  </si>
  <si>
    <t>PGCert Performance</t>
  </si>
  <si>
    <t>MA Social Work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</si>
  <si>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</si>
  <si>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</si>
  <si>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</si>
  <si>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</si>
  <si>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</si>
  <si>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</si>
  <si>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</si>
  <si>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</si>
  <si>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</si>
  <si>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</si>
  <si>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</si>
  <si>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</si>
  <si>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</si>
  <si>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MA Performance and Environment</t>
  </si>
  <si>
    <t xml:space="preserve">MA Education (Online) </t>
  </si>
  <si>
    <t>MA Devised Theatre - with The Paper Birds</t>
  </si>
  <si>
    <t>MA Acting for Film</t>
  </si>
  <si>
    <t>English and Creative Writing</t>
  </si>
  <si>
    <t>Sport</t>
  </si>
  <si>
    <t>Health</t>
  </si>
  <si>
    <t>MSc Criminology</t>
  </si>
  <si>
    <t>MSc HRM and Organisational Psychology</t>
  </si>
  <si>
    <t>MSc Coaching Psychology</t>
  </si>
  <si>
    <t>MA Musical Theatre</t>
  </si>
  <si>
    <t>Postgraduate Diploma Mental Health Nursing (Pre-Registration)</t>
  </si>
  <si>
    <t>MA Advanced CGI &amp; VFX</t>
  </si>
  <si>
    <t>MFA Advanced CGI &amp; VFX</t>
  </si>
  <si>
    <t>LLM Criminal Law and Criminal Justice</t>
  </si>
  <si>
    <t>Childhood, Education and Social Work</t>
  </si>
  <si>
    <t>Business</t>
  </si>
  <si>
    <t xml:space="preserve">MA Theatre and Performance </t>
  </si>
  <si>
    <t xml:space="preserve">Psychology, Business and Human Sciences </t>
  </si>
  <si>
    <t>PGCert: Practice Education</t>
  </si>
  <si>
    <t>MA Counselling and Psychotherapy</t>
  </si>
  <si>
    <t>Per year</t>
  </si>
  <si>
    <t>MRes Health (Named Routes) including ‘Integrated Caring Science’ and ‘Social Care’</t>
  </si>
  <si>
    <t>MSc Advanced Professional Practice (Clinically based modules)</t>
  </si>
  <si>
    <t>MSc Advanced Professional Practice (Classroom based modules)</t>
  </si>
  <si>
    <t>Msc (Top up)  Adult Nursing</t>
  </si>
  <si>
    <t>History, International Relations and Politics</t>
  </si>
  <si>
    <t>MA Cultural History</t>
  </si>
  <si>
    <t>MA English Literature</t>
  </si>
  <si>
    <t>180 credits</t>
  </si>
  <si>
    <t>(Distance learning so fee applies to all) - 180 credits</t>
  </si>
  <si>
    <t>120 credits</t>
  </si>
  <si>
    <t>60 credits</t>
  </si>
  <si>
    <t>Fee per year - 2
year course - 120 credits</t>
  </si>
  <si>
    <r>
      <rPr>
        <sz val="11"/>
        <color rgb="FF363636"/>
        <rFont val="Calibri"/>
        <family val="2"/>
        <scheme val="minor"/>
      </rPr>
      <t>Cost for entire course</t>
    </r>
    <r>
      <rPr>
        <sz val="11"/>
        <rFont val="Calibri"/>
        <family val="2"/>
        <scheme val="minor"/>
      </rPr>
      <t xml:space="preserve"> - 60 credits</t>
    </r>
  </si>
  <si>
    <t>Cost for entire course - 180 credits</t>
  </si>
  <si>
    <r>
      <rPr>
        <sz val="11"/>
        <color rgb="FF363636"/>
        <rFont val="Calibri"/>
        <family val="2"/>
        <scheme val="minor"/>
      </rPr>
      <t>Cost for entire course</t>
    </r>
    <r>
      <rPr>
        <sz val="11"/>
        <rFont val="Calibri"/>
        <family val="2"/>
        <scheme val="minor"/>
      </rPr>
      <t xml:space="preserve"> - 180 credits</t>
    </r>
  </si>
  <si>
    <t>2 year course - cost per year - 180 credits</t>
  </si>
  <si>
    <t>(SLC UG Funding) - 60 credits</t>
  </si>
  <si>
    <t>MA Music Performance (Distance Learning)</t>
  </si>
  <si>
    <t>One year full time - 180 credits</t>
  </si>
  <si>
    <t>PGCE</t>
  </si>
  <si>
    <t>iPGCE with iQTS</t>
  </si>
  <si>
    <t>iQTS</t>
  </si>
  <si>
    <t>QTS - Assessment Only Route</t>
  </si>
  <si>
    <t>Home 2026/27 Annual Fee
(unless otherwise indicated)</t>
  </si>
  <si>
    <t>2026/27 Price per credit</t>
  </si>
  <si>
    <t>International 2026/27 Annual Fee (unless otherwise indicated)</t>
  </si>
  <si>
    <t>2026/27 Cost per Credit</t>
  </si>
  <si>
    <t>MSc Nueromarketing</t>
  </si>
  <si>
    <t>MSc Occupational Therapy (pre-Registration)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</si>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</sst>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140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3" fontId="8" fillId="0" borderId="4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left" vertical="top" wrapText="1" indent="3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3" fontId="8" fillId="0" borderId="4" xfId="0" applyNumberFormat="1" applyFont="1" applyFill="1" applyBorder="1" applyAlignment="1">
      <alignment horizontal="left" vertical="center" indent="2" shrinkToFit="1"/>
    </xf>
    <xf numFmtId="1" fontId="8" fillId="0" borderId="0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3" fontId="2" fillId="7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top" shrinkToFit="1"/>
    </xf>
    <xf numFmtId="3" fontId="8" fillId="0" borderId="2" xfId="0" applyNumberFormat="1" applyFont="1" applyFill="1" applyBorder="1" applyAlignment="1">
      <alignment horizontal="right" shrinkToFit="1"/>
    </xf>
    <xf numFmtId="3" fontId="8" fillId="0" borderId="2" xfId="0" applyNumberFormat="1" applyFont="1" applyFill="1" applyBorder="1" applyAlignment="1">
      <alignment horizontal="left" vertical="top" indent="1" shrinkToFit="1"/>
    </xf>
    <xf numFmtId="3" fontId="8" fillId="0" borderId="2" xfId="0" applyNumberFormat="1" applyFont="1" applyFill="1" applyBorder="1" applyAlignment="1">
      <alignment horizontal="left" vertical="center" indent="1" shrinkToFit="1"/>
    </xf>
    <xf numFmtId="0" fontId="6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3" fontId="8" fillId="0" borderId="22" xfId="0" applyNumberFormat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vertical="top" wrapText="1" indent="1"/>
    </xf>
    <xf numFmtId="3" fontId="8" fillId="0" borderId="24" xfId="0" applyNumberFormat="1" applyFont="1" applyFill="1" applyBorder="1" applyAlignment="1">
      <alignment horizontal="right" vertical="top" shrinkToFit="1"/>
    </xf>
    <xf numFmtId="0" fontId="6" fillId="0" borderId="23" xfId="0" applyFont="1" applyFill="1" applyBorder="1" applyAlignment="1">
      <alignment horizontal="left" vertical="center" wrapText="1" indent="1"/>
    </xf>
    <xf numFmtId="3" fontId="8" fillId="0" borderId="24" xfId="0" applyNumberFormat="1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left" wrapText="1" indent="1"/>
    </xf>
    <xf numFmtId="3" fontId="8" fillId="0" borderId="24" xfId="0" applyNumberFormat="1" applyFont="1" applyFill="1" applyBorder="1" applyAlignment="1">
      <alignment horizontal="right" shrinkToFit="1"/>
    </xf>
    <xf numFmtId="3" fontId="8" fillId="0" borderId="24" xfId="0" applyNumberFormat="1" applyFont="1" applyFill="1" applyBorder="1" applyAlignment="1">
      <alignment horizontal="left" vertical="center" indent="2" shrinkToFit="1"/>
    </xf>
    <xf numFmtId="3" fontId="8" fillId="0" borderId="24" xfId="0" applyNumberFormat="1" applyFont="1" applyFill="1" applyBorder="1" applyAlignment="1">
      <alignment horizontal="left" vertical="top" indent="2" shrinkToFit="1"/>
    </xf>
    <xf numFmtId="0" fontId="3" fillId="0" borderId="27" xfId="0" applyFont="1" applyFill="1" applyBorder="1" applyAlignment="1">
      <alignment horizontal="left" vertical="top"/>
    </xf>
    <xf numFmtId="2" fontId="8" fillId="0" borderId="0" xfId="0" applyNumberFormat="1" applyFont="1" applyFill="1" applyBorder="1" applyAlignment="1">
      <alignment horizontal="left" vertical="top"/>
    </xf>
    <xf numFmtId="2" fontId="8" fillId="6" borderId="8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5" fontId="8" fillId="6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left" vertical="top"/>
    </xf>
    <xf numFmtId="4" fontId="2" fillId="7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top"/>
    </xf>
    <xf numFmtId="4" fontId="3" fillId="6" borderId="8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5" fillId="2" borderId="32" xfId="0" applyFont="1" applyFill="1" applyBorder="1" applyAlignment="1">
      <alignment horizontal="center" vertical="center" wrapText="1"/>
    </xf>
    <xf numFmtId="2" fontId="5" fillId="5" borderId="35" xfId="0" applyNumberFormat="1" applyFont="1" applyFill="1" applyBorder="1" applyAlignment="1">
      <alignment horizontal="center" vertical="top" wrapText="1"/>
    </xf>
    <xf numFmtId="0" fontId="11" fillId="8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 indent="4"/>
    </xf>
    <xf numFmtId="3" fontId="8" fillId="0" borderId="38" xfId="0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left" vertical="center" wrapText="1" indent="1"/>
    </xf>
    <xf numFmtId="3" fontId="8" fillId="0" borderId="40" xfId="0" applyNumberFormat="1" applyFont="1" applyFill="1" applyBorder="1" applyAlignment="1">
      <alignment horizontal="right" vertical="center" shrinkToFit="1"/>
    </xf>
    <xf numFmtId="9" fontId="11" fillId="8" borderId="3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1" fontId="8" fillId="0" borderId="24" xfId="0" applyNumberFormat="1" applyFont="1" applyFill="1" applyBorder="1" applyAlignment="1">
      <alignment horizontal="center" vertical="center" shrinkToFit="1"/>
    </xf>
    <xf numFmtId="1" fontId="8" fillId="0" borderId="41" xfId="0" applyNumberFormat="1" applyFont="1" applyFill="1" applyBorder="1" applyAlignment="1">
      <alignment horizontal="center" vertical="center" shrinkToFit="1"/>
    </xf>
    <xf numFmtId="0" fontId="8" fillId="12" borderId="0" xfId="0" applyFont="1" applyFill="1" applyBorder="1" applyAlignment="1">
      <alignment horizontal="center"/>
    </xf>
    <xf numFmtId="3" fontId="2" fillId="12" borderId="0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165" fontId="8" fillId="12" borderId="0" xfId="0" applyNumberFormat="1" applyFont="1" applyFill="1" applyBorder="1" applyAlignment="1">
      <alignment horizontal="center" vertical="center"/>
    </xf>
    <xf numFmtId="3" fontId="3" fillId="12" borderId="0" xfId="0" applyNumberFormat="1" applyFont="1" applyFill="1" applyBorder="1" applyAlignment="1">
      <alignment horizontal="center"/>
    </xf>
    <xf numFmtId="4" fontId="3" fillId="6" borderId="8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2" fontId="8" fillId="12" borderId="0" xfId="0" applyNumberFormat="1" applyFont="1" applyFill="1" applyBorder="1" applyAlignment="1">
      <alignment horizontal="center" vertical="center" shrinkToFit="1"/>
    </xf>
    <xf numFmtId="4" fontId="3" fillId="12" borderId="29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 indent="1"/>
    </xf>
    <xf numFmtId="0" fontId="3" fillId="0" borderId="47" xfId="0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3" fontId="8" fillId="9" borderId="24" xfId="0" applyNumberFormat="1" applyFont="1" applyFill="1" applyBorder="1" applyAlignment="1">
      <alignment horizontal="center" vertical="center" shrinkToFit="1"/>
    </xf>
    <xf numFmtId="4" fontId="2" fillId="7" borderId="50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3" fontId="3" fillId="0" borderId="50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3" fontId="8" fillId="0" borderId="24" xfId="0" applyNumberFormat="1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indent="1"/>
    </xf>
    <xf numFmtId="0" fontId="6" fillId="0" borderId="56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166" fontId="3" fillId="6" borderId="9" xfId="1" applyNumberFormat="1" applyFont="1" applyFill="1" applyBorder="1" applyAlignment="1">
      <alignment horizontal="center" vertical="center"/>
    </xf>
    <xf numFmtId="166" fontId="11" fillId="8" borderId="37" xfId="1" applyNumberFormat="1" applyFont="1" applyFill="1" applyBorder="1" applyAlignment="1">
      <alignment horizontal="center" vertical="center"/>
    </xf>
    <xf numFmtId="166" fontId="3" fillId="12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top" wrapText="1"/>
    </xf>
    <xf numFmtId="0" fontId="3" fillId="0" borderId="60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vertical="top" wrapText="1" indent="1"/>
    </xf>
    <xf numFmtId="3" fontId="8" fillId="0" borderId="61" xfId="0" applyNumberFormat="1" applyFont="1" applyFill="1" applyBorder="1" applyAlignment="1">
      <alignment horizontal="right" vertical="top" shrinkToFit="1"/>
    </xf>
    <xf numFmtId="3" fontId="8" fillId="0" borderId="22" xfId="0" applyNumberFormat="1" applyFont="1" applyFill="1" applyBorder="1" applyAlignment="1">
      <alignment horizontal="right" vertical="top" shrinkToFit="1"/>
    </xf>
    <xf numFmtId="2" fontId="8" fillId="0" borderId="50" xfId="0" applyNumberFormat="1" applyFont="1" applyFill="1" applyBorder="1" applyAlignment="1">
      <alignment horizontal="right" vertical="center" shrinkToFit="1"/>
    </xf>
    <xf numFmtId="0" fontId="6" fillId="0" borderId="50" xfId="0" applyFont="1" applyFill="1" applyBorder="1" applyAlignment="1">
      <alignment horizontal="left" vertical="center" wrapText="1" indent="1"/>
    </xf>
    <xf numFmtId="3" fontId="2" fillId="7" borderId="50" xfId="0" applyNumberFormat="1" applyFont="1" applyFill="1" applyBorder="1" applyAlignment="1">
      <alignment horizontal="center" vertical="center"/>
    </xf>
    <xf numFmtId="165" fontId="8" fillId="0" borderId="50" xfId="0" applyNumberFormat="1" applyFont="1" applyFill="1" applyBorder="1" applyAlignment="1">
      <alignment horizontal="center" vertical="center"/>
    </xf>
    <xf numFmtId="166" fontId="3" fillId="0" borderId="50" xfId="1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top"/>
    </xf>
    <xf numFmtId="0" fontId="3" fillId="0" borderId="53" xfId="0" applyFont="1" applyFill="1" applyBorder="1" applyAlignment="1">
      <alignment horizontal="left" vertical="top"/>
    </xf>
    <xf numFmtId="4" fontId="3" fillId="13" borderId="63" xfId="0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left" vertical="center" wrapText="1"/>
    </xf>
    <xf numFmtId="3" fontId="8" fillId="0" borderId="66" xfId="0" applyNumberFormat="1" applyFont="1" applyFill="1" applyBorder="1" applyAlignment="1">
      <alignment horizontal="right" vertical="center" shrinkToFit="1"/>
    </xf>
    <xf numFmtId="3" fontId="8" fillId="0" borderId="57" xfId="0" applyNumberFormat="1" applyFont="1" applyFill="1" applyBorder="1" applyAlignment="1">
      <alignment horizontal="right" vertical="center" shrinkToFit="1"/>
    </xf>
    <xf numFmtId="2" fontId="8" fillId="0" borderId="26" xfId="0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left" vertical="center" wrapText="1" indent="1"/>
    </xf>
    <xf numFmtId="3" fontId="2" fillId="7" borderId="26" xfId="0" applyNumberFormat="1" applyFont="1" applyFill="1" applyBorder="1" applyAlignment="1">
      <alignment horizontal="center" vertical="center"/>
    </xf>
    <xf numFmtId="164" fontId="2" fillId="7" borderId="26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166" fontId="3" fillId="0" borderId="26" xfId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top" wrapText="1" indent="1"/>
    </xf>
    <xf numFmtId="0" fontId="3" fillId="0" borderId="60" xfId="0" applyFont="1" applyFill="1" applyBorder="1" applyAlignment="1">
      <alignment horizontal="left" vertical="center" wrapText="1"/>
    </xf>
    <xf numFmtId="3" fontId="8" fillId="0" borderId="61" xfId="0" applyNumberFormat="1" applyFont="1" applyFill="1" applyBorder="1" applyAlignment="1">
      <alignment horizontal="right" vertical="center" shrinkToFit="1"/>
    </xf>
    <xf numFmtId="0" fontId="6" fillId="0" borderId="65" xfId="0" applyFont="1" applyFill="1" applyBorder="1" applyAlignment="1">
      <alignment horizontal="center" vertical="top" wrapText="1"/>
    </xf>
    <xf numFmtId="0" fontId="3" fillId="0" borderId="65" xfId="0" applyFont="1" applyFill="1" applyBorder="1" applyAlignment="1">
      <alignment horizontal="left" wrapText="1"/>
    </xf>
    <xf numFmtId="0" fontId="6" fillId="0" borderId="56" xfId="0" applyFont="1" applyFill="1" applyBorder="1" applyAlignment="1">
      <alignment horizontal="left" vertical="top" wrapText="1" indent="1"/>
    </xf>
    <xf numFmtId="3" fontId="8" fillId="0" borderId="66" xfId="0" applyNumberFormat="1" applyFont="1" applyFill="1" applyBorder="1" applyAlignment="1">
      <alignment horizontal="right" vertical="top" shrinkToFit="1"/>
    </xf>
    <xf numFmtId="3" fontId="8" fillId="0" borderId="57" xfId="0" applyNumberFormat="1" applyFont="1" applyFill="1" applyBorder="1" applyAlignment="1">
      <alignment horizontal="right" vertical="top" shrinkToFit="1"/>
    </xf>
    <xf numFmtId="0" fontId="5" fillId="2" borderId="59" xfId="0" applyFont="1" applyFill="1" applyBorder="1" applyAlignment="1">
      <alignment horizontal="left" vertical="center" wrapText="1" indent="1"/>
    </xf>
    <xf numFmtId="0" fontId="5" fillId="2" borderId="67" xfId="0" applyFont="1" applyFill="1" applyBorder="1" applyAlignment="1">
      <alignment horizontal="center" vertical="center" wrapText="1"/>
    </xf>
    <xf numFmtId="9" fontId="11" fillId="8" borderId="50" xfId="0" applyNumberFormat="1" applyFont="1" applyFill="1" applyBorder="1" applyAlignment="1">
      <alignment horizontal="center" vertical="center" wrapText="1"/>
    </xf>
    <xf numFmtId="2" fontId="5" fillId="5" borderId="50" xfId="0" applyNumberFormat="1" applyFont="1" applyFill="1" applyBorder="1" applyAlignment="1">
      <alignment horizontal="center" vertical="top" wrapText="1"/>
    </xf>
    <xf numFmtId="0" fontId="11" fillId="8" borderId="70" xfId="0" applyFont="1" applyFill="1" applyBorder="1" applyAlignment="1">
      <alignment horizontal="center" vertical="center"/>
    </xf>
    <xf numFmtId="166" fontId="11" fillId="8" borderId="71" xfId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top" wrapText="1" indent="4"/>
    </xf>
    <xf numFmtId="0" fontId="6" fillId="0" borderId="60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left" wrapText="1" indent="1"/>
    </xf>
    <xf numFmtId="3" fontId="8" fillId="0" borderId="61" xfId="0" applyNumberFormat="1" applyFont="1" applyFill="1" applyBorder="1" applyAlignment="1">
      <alignment horizontal="right" shrinkToFit="1"/>
    </xf>
    <xf numFmtId="3" fontId="8" fillId="0" borderId="22" xfId="0" applyNumberFormat="1" applyFont="1" applyFill="1" applyBorder="1" applyAlignment="1">
      <alignment horizontal="right" shrinkToFit="1"/>
    </xf>
    <xf numFmtId="0" fontId="3" fillId="0" borderId="5" xfId="0" applyFont="1" applyFill="1" applyBorder="1" applyAlignment="1">
      <alignment horizontal="left" vertical="center" wrapText="1"/>
    </xf>
    <xf numFmtId="3" fontId="8" fillId="0" borderId="61" xfId="0" applyNumberFormat="1" applyFont="1" applyFill="1" applyBorder="1" applyAlignment="1">
      <alignment horizontal="left" vertical="top" indent="1" shrinkToFit="1"/>
    </xf>
    <xf numFmtId="3" fontId="8" fillId="0" borderId="22" xfId="0" applyNumberFormat="1" applyFont="1" applyFill="1" applyBorder="1" applyAlignment="1">
      <alignment horizontal="left" vertical="top" indent="1" shrinkToFit="1"/>
    </xf>
    <xf numFmtId="3" fontId="8" fillId="0" borderId="57" xfId="0" applyNumberFormat="1" applyFont="1" applyFill="1" applyBorder="1" applyAlignment="1">
      <alignment horizontal="left" vertical="center" indent="2" shrinkToFit="1"/>
    </xf>
    <xf numFmtId="0" fontId="6" fillId="0" borderId="20" xfId="0" applyFont="1" applyFill="1" applyBorder="1" applyAlignment="1">
      <alignment horizontal="center" vertical="top" wrapText="1"/>
    </xf>
    <xf numFmtId="4" fontId="3" fillId="7" borderId="28" xfId="0" applyNumberFormat="1" applyFont="1" applyFill="1" applyBorder="1" applyAlignment="1">
      <alignment horizontal="center" vertical="center"/>
    </xf>
    <xf numFmtId="1" fontId="8" fillId="13" borderId="63" xfId="0" applyNumberFormat="1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left" vertical="top" wrapText="1" indent="2"/>
    </xf>
    <xf numFmtId="3" fontId="8" fillId="0" borderId="66" xfId="0" applyNumberFormat="1" applyFont="1" applyFill="1" applyBorder="1" applyAlignment="1">
      <alignment horizontal="left" vertical="center" indent="1" shrinkToFit="1"/>
    </xf>
    <xf numFmtId="0" fontId="9" fillId="0" borderId="5" xfId="0" applyFont="1" applyFill="1" applyBorder="1" applyAlignment="1">
      <alignment horizontal="center" vertical="top" wrapText="1"/>
    </xf>
    <xf numFmtId="0" fontId="3" fillId="0" borderId="60" xfId="0" applyFont="1" applyFill="1" applyBorder="1" applyAlignment="1">
      <alignment horizontal="left" vertical="top" wrapText="1"/>
    </xf>
    <xf numFmtId="3" fontId="8" fillId="0" borderId="76" xfId="0" applyNumberFormat="1" applyFont="1" applyFill="1" applyBorder="1" applyAlignment="1">
      <alignment horizontal="center" vertical="center" shrinkToFit="1"/>
    </xf>
    <xf numFmtId="2" fontId="8" fillId="0" borderId="50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top" wrapText="1" indent="1"/>
    </xf>
    <xf numFmtId="0" fontId="6" fillId="0" borderId="77" xfId="0" applyFont="1" applyFill="1" applyBorder="1" applyAlignment="1">
      <alignment horizontal="left" wrapText="1" indent="1"/>
    </xf>
    <xf numFmtId="0" fontId="3" fillId="0" borderId="78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 wrapText="1"/>
    </xf>
    <xf numFmtId="3" fontId="8" fillId="0" borderId="79" xfId="0" applyNumberFormat="1" applyFont="1" applyFill="1" applyBorder="1" applyAlignment="1">
      <alignment horizontal="center" vertical="center" shrinkToFit="1"/>
    </xf>
    <xf numFmtId="2" fontId="8" fillId="0" borderId="26" xfId="0" applyNumberFormat="1" applyFont="1" applyFill="1" applyBorder="1" applyAlignment="1">
      <alignment horizontal="center" shrinkToFit="1"/>
    </xf>
    <xf numFmtId="0" fontId="8" fillId="0" borderId="26" xfId="0" applyFont="1" applyFill="1" applyBorder="1" applyAlignment="1">
      <alignment horizontal="center"/>
    </xf>
    <xf numFmtId="3" fontId="2" fillId="7" borderId="26" xfId="0" applyNumberFormat="1" applyFont="1" applyFill="1" applyBorder="1" applyAlignment="1">
      <alignment horizontal="center"/>
    </xf>
    <xf numFmtId="164" fontId="2" fillId="7" borderId="26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4" fontId="2" fillId="7" borderId="26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vertical="top" wrapText="1" indent="1"/>
    </xf>
    <xf numFmtId="4" fontId="2" fillId="0" borderId="50" xfId="0" applyNumberFormat="1" applyFont="1" applyFill="1" applyBorder="1" applyAlignment="1">
      <alignment horizontal="center" vertical="center"/>
    </xf>
    <xf numFmtId="164" fontId="2" fillId="0" borderId="5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shrinkToFit="1"/>
    </xf>
    <xf numFmtId="3" fontId="8" fillId="0" borderId="22" xfId="0" applyNumberFormat="1" applyFont="1" applyFill="1" applyBorder="1" applyAlignment="1">
      <alignment horizontal="center" vertical="center" shrinkToFit="1"/>
    </xf>
    <xf numFmtId="3" fontId="8" fillId="9" borderId="22" xfId="0" applyNumberFormat="1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top" wrapText="1"/>
    </xf>
    <xf numFmtId="0" fontId="6" fillId="0" borderId="64" xfId="0" applyFont="1" applyFill="1" applyBorder="1" applyAlignment="1">
      <alignment horizontal="center" vertical="top" wrapText="1"/>
    </xf>
    <xf numFmtId="3" fontId="8" fillId="0" borderId="48" xfId="0" applyNumberFormat="1" applyFont="1" applyFill="1" applyBorder="1" applyAlignment="1">
      <alignment horizontal="right" vertical="top" shrinkToFit="1"/>
    </xf>
    <xf numFmtId="164" fontId="2" fillId="7" borderId="35" xfId="0" applyNumberFormat="1" applyFont="1" applyFill="1" applyBorder="1" applyAlignment="1">
      <alignment horizontal="center" vertical="center"/>
    </xf>
    <xf numFmtId="4" fontId="3" fillId="5" borderId="58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" fontId="3" fillId="13" borderId="73" xfId="0" applyNumberFormat="1" applyFont="1" applyFill="1" applyBorder="1" applyAlignment="1">
      <alignment horizontal="center" vertical="center"/>
    </xf>
    <xf numFmtId="4" fontId="3" fillId="13" borderId="86" xfId="0" applyNumberFormat="1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58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top" wrapText="1"/>
    </xf>
    <xf numFmtId="0" fontId="6" fillId="0" borderId="34" xfId="0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top" wrapText="1" indent="1"/>
    </xf>
    <xf numFmtId="2" fontId="8" fillId="0" borderId="35" xfId="0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left" vertical="center" wrapText="1" indent="1"/>
    </xf>
    <xf numFmtId="3" fontId="2" fillId="7" borderId="35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center" vertical="center"/>
    </xf>
    <xf numFmtId="166" fontId="3" fillId="0" borderId="35" xfId="1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left" vertical="top" wrapText="1" indent="1"/>
    </xf>
    <xf numFmtId="3" fontId="8" fillId="3" borderId="48" xfId="0" applyNumberFormat="1" applyFont="1" applyFill="1" applyBorder="1" applyAlignment="1">
      <alignment horizontal="right" vertical="top" shrinkToFit="1"/>
    </xf>
    <xf numFmtId="3" fontId="8" fillId="13" borderId="88" xfId="0" applyNumberFormat="1" applyFont="1" applyFill="1" applyBorder="1" applyAlignment="1">
      <alignment horizontal="center" vertical="center" shrinkToFit="1"/>
    </xf>
    <xf numFmtId="166" fontId="3" fillId="0" borderId="49" xfId="1" applyNumberFormat="1" applyFont="1" applyFill="1" applyBorder="1" applyAlignment="1">
      <alignment horizontal="center" vertical="center"/>
    </xf>
    <xf numFmtId="4" fontId="3" fillId="13" borderId="71" xfId="0" applyNumberFormat="1" applyFont="1" applyFill="1" applyBorder="1" applyAlignment="1">
      <alignment horizontal="center" vertical="center"/>
    </xf>
    <xf numFmtId="166" fontId="3" fillId="0" borderId="52" xfId="1" applyNumberFormat="1" applyFont="1" applyFill="1" applyBorder="1" applyAlignment="1">
      <alignment horizontal="center" vertical="center"/>
    </xf>
    <xf numFmtId="4" fontId="3" fillId="13" borderId="89" xfId="0" applyNumberFormat="1" applyFont="1" applyFill="1" applyBorder="1" applyAlignment="1">
      <alignment horizontal="center" vertical="center"/>
    </xf>
    <xf numFmtId="166" fontId="3" fillId="0" borderId="25" xfId="1" applyNumberFormat="1" applyFont="1" applyFill="1" applyBorder="1" applyAlignment="1">
      <alignment horizontal="center" vertical="center"/>
    </xf>
    <xf numFmtId="165" fontId="3" fillId="13" borderId="30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 shrinkToFit="1"/>
    </xf>
    <xf numFmtId="3" fontId="8" fillId="4" borderId="4" xfId="0" applyNumberFormat="1" applyFont="1" applyFill="1" applyBorder="1" applyAlignment="1">
      <alignment horizontal="center" vertical="center" wrapText="1" shrinkToFit="1"/>
    </xf>
    <xf numFmtId="166" fontId="3" fillId="0" borderId="9" xfId="1" applyNumberFormat="1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top" wrapText="1"/>
    </xf>
    <xf numFmtId="1" fontId="8" fillId="0" borderId="20" xfId="0" applyNumberFormat="1" applyFont="1" applyFill="1" applyBorder="1" applyAlignment="1">
      <alignment horizontal="center" vertical="center" shrinkToFit="1"/>
    </xf>
    <xf numFmtId="1" fontId="8" fillId="0" borderId="55" xfId="0" applyNumberFormat="1" applyFont="1" applyFill="1" applyBorder="1" applyAlignment="1">
      <alignment horizontal="center" vertical="center" shrinkToFi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top" wrapText="1" indent="1"/>
    </xf>
    <xf numFmtId="0" fontId="3" fillId="0" borderId="91" xfId="0" applyFont="1" applyFill="1" applyBorder="1" applyAlignment="1">
      <alignment horizontal="left" vertical="top"/>
    </xf>
    <xf numFmtId="0" fontId="3" fillId="0" borderId="104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vertical="top" wrapText="1" indent="1"/>
    </xf>
    <xf numFmtId="4" fontId="3" fillId="13" borderId="9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64" fontId="15" fillId="7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 vertical="center"/>
    </xf>
    <xf numFmtId="4" fontId="16" fillId="5" borderId="29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right" vertical="top" shrinkToFi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wrapText="1"/>
    </xf>
    <xf numFmtId="4" fontId="17" fillId="13" borderId="29" xfId="0" applyNumberFormat="1" applyFont="1" applyFill="1" applyBorder="1" applyAlignment="1">
      <alignment horizontal="center"/>
    </xf>
    <xf numFmtId="4" fontId="17" fillId="13" borderId="30" xfId="0" applyNumberFormat="1" applyFont="1" applyFill="1" applyBorder="1" applyAlignment="1">
      <alignment horizontal="center"/>
    </xf>
    <xf numFmtId="4" fontId="3" fillId="5" borderId="90" xfId="0" applyNumberFormat="1" applyFont="1" applyFill="1" applyBorder="1" applyAlignment="1">
      <alignment horizontal="center"/>
    </xf>
    <xf numFmtId="4" fontId="16" fillId="5" borderId="30" xfId="0" applyNumberFormat="1" applyFont="1" applyFill="1" applyBorder="1" applyAlignment="1">
      <alignment horizontal="center"/>
    </xf>
    <xf numFmtId="0" fontId="11" fillId="0" borderId="92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3" fontId="8" fillId="0" borderId="13" xfId="0" applyNumberFormat="1" applyFont="1" applyFill="1" applyBorder="1" applyAlignment="1">
      <alignment horizontal="center" vertical="center" shrinkToFit="1"/>
    </xf>
    <xf numFmtId="4" fontId="3" fillId="5" borderId="100" xfId="0" applyNumberFormat="1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4" fontId="3" fillId="13" borderId="100" xfId="0" applyNumberFormat="1" applyFont="1" applyFill="1" applyBorder="1" applyAlignment="1">
      <alignment horizontal="center"/>
    </xf>
    <xf numFmtId="0" fontId="8" fillId="0" borderId="106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wrapText="1"/>
    </xf>
    <xf numFmtId="2" fontId="8" fillId="0" borderId="50" xfId="0" applyNumberFormat="1" applyFont="1" applyFill="1" applyBorder="1" applyAlignment="1">
      <alignment horizontal="center" shrinkToFit="1"/>
    </xf>
    <xf numFmtId="0" fontId="8" fillId="0" borderId="50" xfId="0" applyFont="1" applyFill="1" applyBorder="1" applyAlignment="1">
      <alignment horizontal="center"/>
    </xf>
    <xf numFmtId="3" fontId="2" fillId="7" borderId="50" xfId="0" applyNumberFormat="1" applyFont="1" applyFill="1" applyBorder="1" applyAlignment="1">
      <alignment horizontal="center"/>
    </xf>
    <xf numFmtId="164" fontId="2" fillId="7" borderId="50" xfId="0" applyNumberFormat="1" applyFont="1" applyFill="1" applyBorder="1" applyAlignment="1">
      <alignment horizontal="center"/>
    </xf>
    <xf numFmtId="4" fontId="3" fillId="5" borderId="73" xfId="0" applyNumberFormat="1" applyFont="1" applyFill="1" applyBorder="1" applyAlignment="1">
      <alignment horizontal="center"/>
    </xf>
    <xf numFmtId="3" fontId="3" fillId="0" borderId="107" xfId="0" applyNumberFormat="1" applyFont="1" applyFill="1" applyBorder="1" applyAlignment="1">
      <alignment horizontal="center"/>
    </xf>
    <xf numFmtId="166" fontId="3" fillId="0" borderId="107" xfId="1" applyNumberFormat="1" applyFont="1" applyFill="1" applyBorder="1" applyAlignment="1">
      <alignment horizontal="center"/>
    </xf>
    <xf numFmtId="0" fontId="8" fillId="0" borderId="108" xfId="0" applyFont="1" applyFill="1" applyBorder="1" applyAlignment="1">
      <alignment horizontal="left" vertical="top"/>
    </xf>
    <xf numFmtId="0" fontId="3" fillId="0" borderId="105" xfId="0" applyFont="1" applyFill="1" applyBorder="1" applyAlignment="1">
      <alignment horizontal="left" wrapText="1"/>
    </xf>
    <xf numFmtId="0" fontId="6" fillId="0" borderId="105" xfId="0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top" wrapText="1"/>
    </xf>
    <xf numFmtId="0" fontId="9" fillId="4" borderId="65" xfId="0" applyFont="1" applyFill="1" applyBorder="1" applyAlignment="1">
      <alignment horizontal="left" vertical="top" wrapText="1"/>
    </xf>
    <xf numFmtId="0" fontId="9" fillId="4" borderId="56" xfId="0" applyFont="1" applyFill="1" applyBorder="1" applyAlignment="1">
      <alignment horizontal="left" vertical="center" wrapText="1" indent="1"/>
    </xf>
    <xf numFmtId="3" fontId="14" fillId="4" borderId="55" xfId="0" applyNumberFormat="1" applyFont="1" applyFill="1" applyBorder="1" applyAlignment="1">
      <alignment horizontal="left" vertical="center" indent="2" shrinkToFit="1"/>
    </xf>
    <xf numFmtId="2" fontId="14" fillId="0" borderId="26" xfId="0" applyNumberFormat="1" applyFont="1" applyFill="1" applyBorder="1" applyAlignment="1">
      <alignment horizontal="center" shrinkToFit="1"/>
    </xf>
    <xf numFmtId="0" fontId="14" fillId="0" borderId="26" xfId="0" applyFont="1" applyFill="1" applyBorder="1" applyAlignment="1">
      <alignment horizontal="center"/>
    </xf>
    <xf numFmtId="3" fontId="15" fillId="7" borderId="26" xfId="0" applyNumberFormat="1" applyFont="1" applyFill="1" applyBorder="1" applyAlignment="1">
      <alignment horizontal="center"/>
    </xf>
    <xf numFmtId="164" fontId="15" fillId="7" borderId="26" xfId="0" applyNumberFormat="1" applyFont="1" applyFill="1" applyBorder="1" applyAlignment="1">
      <alignment horizontal="center"/>
    </xf>
    <xf numFmtId="165" fontId="14" fillId="0" borderId="26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/>
    </xf>
    <xf numFmtId="166" fontId="16" fillId="0" borderId="26" xfId="1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/>
    </xf>
    <xf numFmtId="4" fontId="3" fillId="7" borderId="90" xfId="0" applyNumberFormat="1" applyFont="1" applyFill="1" applyBorder="1" applyAlignment="1">
      <alignment horizontal="center" vertical="center"/>
    </xf>
    <xf numFmtId="165" fontId="8" fillId="0" borderId="90" xfId="0" applyNumberFormat="1" applyFont="1" applyFill="1" applyBorder="1" applyAlignment="1">
      <alignment horizontal="center" vertical="center"/>
    </xf>
    <xf numFmtId="165" fontId="8" fillId="0" borderId="98" xfId="0" applyNumberFormat="1" applyFont="1" applyFill="1" applyBorder="1" applyAlignment="1">
      <alignment horizontal="center" vertical="center"/>
    </xf>
    <xf numFmtId="165" fontId="8" fillId="0" borderId="91" xfId="0" applyNumberFormat="1" applyFont="1" applyFill="1" applyBorder="1" applyAlignment="1">
      <alignment horizontal="center" vertical="center"/>
    </xf>
    <xf numFmtId="4" fontId="8" fillId="0" borderId="49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top"/>
    </xf>
    <xf numFmtId="3" fontId="8" fillId="0" borderId="40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wrapText="1"/>
    </xf>
    <xf numFmtId="3" fontId="8" fillId="9" borderId="40" xfId="0" applyNumberFormat="1" applyFont="1" applyFill="1" applyBorder="1" applyAlignment="1">
      <alignment horizontal="center" vertical="center" shrinkToFit="1"/>
    </xf>
    <xf numFmtId="4" fontId="8" fillId="0" borderId="5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 shrinkToFit="1"/>
    </xf>
    <xf numFmtId="3" fontId="8" fillId="0" borderId="24" xfId="0" applyNumberFormat="1" applyFont="1" applyFill="1" applyBorder="1" applyAlignment="1">
      <alignment horizontal="center" vertical="top" shrinkToFit="1"/>
    </xf>
    <xf numFmtId="0" fontId="6" fillId="0" borderId="23" xfId="0" applyFont="1" applyFill="1" applyBorder="1" applyAlignment="1">
      <alignment horizontal="center" vertical="top" wrapText="1"/>
    </xf>
    <xf numFmtId="3" fontId="8" fillId="9" borderId="24" xfId="0" applyNumberFormat="1" applyFont="1" applyFill="1" applyBorder="1" applyAlignment="1">
      <alignment horizontal="center" vertical="top" shrinkToFit="1"/>
    </xf>
    <xf numFmtId="3" fontId="8" fillId="0" borderId="105" xfId="0" applyNumberFormat="1" applyFont="1" applyFill="1" applyBorder="1" applyAlignment="1">
      <alignment horizontal="center" vertical="top" shrinkToFit="1"/>
    </xf>
    <xf numFmtId="0" fontId="6" fillId="0" borderId="104" xfId="0" applyFont="1" applyFill="1" applyBorder="1" applyAlignment="1">
      <alignment horizontal="center" vertical="top" wrapText="1"/>
    </xf>
    <xf numFmtId="3" fontId="8" fillId="0" borderId="27" xfId="0" applyNumberFormat="1" applyFont="1" applyFill="1" applyBorder="1" applyAlignment="1">
      <alignment horizontal="center" vertical="top" shrinkToFit="1"/>
    </xf>
    <xf numFmtId="0" fontId="6" fillId="0" borderId="25" xfId="0" applyFont="1" applyFill="1" applyBorder="1" applyAlignment="1">
      <alignment horizontal="center" vertical="top" wrapText="1"/>
    </xf>
    <xf numFmtId="3" fontId="8" fillId="9" borderId="27" xfId="0" applyNumberFormat="1" applyFont="1" applyFill="1" applyBorder="1" applyAlignment="1">
      <alignment horizontal="center" vertical="top" shrinkToFit="1"/>
    </xf>
    <xf numFmtId="4" fontId="8" fillId="0" borderId="25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top"/>
    </xf>
    <xf numFmtId="3" fontId="8" fillId="0" borderId="20" xfId="0" applyNumberFormat="1" applyFont="1" applyFill="1" applyBorder="1" applyAlignment="1">
      <alignment horizontal="center" vertical="top" shrinkToFit="1"/>
    </xf>
    <xf numFmtId="0" fontId="6" fillId="0" borderId="21" xfId="0" applyFont="1" applyFill="1" applyBorder="1" applyAlignment="1">
      <alignment horizontal="center" vertical="top" wrapText="1"/>
    </xf>
    <xf numFmtId="3" fontId="8" fillId="0" borderId="22" xfId="0" applyNumberFormat="1" applyFont="1" applyFill="1" applyBorder="1" applyAlignment="1">
      <alignment horizontal="center" vertical="top" shrinkToFit="1"/>
    </xf>
    <xf numFmtId="0" fontId="6" fillId="0" borderId="19" xfId="0" applyFont="1" applyFill="1" applyBorder="1" applyAlignment="1">
      <alignment horizontal="center" vertical="top" wrapText="1"/>
    </xf>
    <xf numFmtId="3" fontId="8" fillId="9" borderId="22" xfId="0" applyNumberFormat="1" applyFont="1" applyFill="1" applyBorder="1" applyAlignment="1">
      <alignment horizontal="center" vertical="top" shrinkToFit="1"/>
    </xf>
    <xf numFmtId="3" fontId="8" fillId="0" borderId="4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wrapText="1"/>
    </xf>
    <xf numFmtId="3" fontId="8" fillId="0" borderId="24" xfId="0" applyNumberFormat="1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wrapText="1"/>
    </xf>
    <xf numFmtId="3" fontId="8" fillId="9" borderId="24" xfId="0" applyNumberFormat="1" applyFont="1" applyFill="1" applyBorder="1" applyAlignment="1">
      <alignment horizontal="center" shrinkToFit="1"/>
    </xf>
    <xf numFmtId="3" fontId="8" fillId="0" borderId="55" xfId="0" applyNumberFormat="1" applyFont="1" applyFill="1" applyBorder="1" applyAlignment="1">
      <alignment horizontal="center" vertical="top" shrinkToFit="1"/>
    </xf>
    <xf numFmtId="3" fontId="8" fillId="0" borderId="57" xfId="0" applyNumberFormat="1" applyFont="1" applyFill="1" applyBorder="1" applyAlignment="1">
      <alignment horizontal="center" vertical="top" shrinkToFit="1"/>
    </xf>
    <xf numFmtId="0" fontId="6" fillId="0" borderId="54" xfId="0" applyFont="1" applyFill="1" applyBorder="1" applyAlignment="1">
      <alignment horizontal="center" vertical="top" wrapText="1"/>
    </xf>
    <xf numFmtId="3" fontId="8" fillId="9" borderId="57" xfId="0" applyNumberFormat="1" applyFont="1" applyFill="1" applyBorder="1" applyAlignment="1">
      <alignment horizontal="center" vertical="top" shrinkToFit="1"/>
    </xf>
    <xf numFmtId="3" fontId="8" fillId="0" borderId="13" xfId="0" applyNumberFormat="1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 wrapText="1"/>
    </xf>
    <xf numFmtId="3" fontId="8" fillId="0" borderId="40" xfId="0" applyNumberFormat="1" applyFont="1" applyFill="1" applyBorder="1" applyAlignment="1">
      <alignment horizontal="center" vertical="top" shrinkToFit="1"/>
    </xf>
    <xf numFmtId="0" fontId="6" fillId="0" borderId="39" xfId="0" applyFont="1" applyFill="1" applyBorder="1" applyAlignment="1">
      <alignment horizontal="center" vertical="top" wrapText="1"/>
    </xf>
    <xf numFmtId="3" fontId="8" fillId="9" borderId="40" xfId="0" applyNumberFormat="1" applyFont="1" applyFill="1" applyBorder="1" applyAlignment="1">
      <alignment horizontal="center" vertical="top" shrinkToFit="1"/>
    </xf>
    <xf numFmtId="3" fontId="8" fillId="0" borderId="55" xfId="0" applyNumberFormat="1" applyFont="1" applyFill="1" applyBorder="1" applyAlignment="1">
      <alignment horizontal="center" vertical="center" shrinkToFit="1"/>
    </xf>
    <xf numFmtId="3" fontId="8" fillId="0" borderId="57" xfId="0" applyNumberFormat="1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wrapText="1"/>
    </xf>
    <xf numFmtId="3" fontId="8" fillId="9" borderId="57" xfId="0" applyNumberFormat="1" applyFont="1" applyFill="1" applyBorder="1" applyAlignment="1">
      <alignment horizontal="center" vertical="center" shrinkToFit="1"/>
    </xf>
    <xf numFmtId="1" fontId="8" fillId="9" borderId="24" xfId="0" applyNumberFormat="1" applyFont="1" applyFill="1" applyBorder="1" applyAlignment="1">
      <alignment horizontal="center" vertical="center" shrinkToFit="1"/>
    </xf>
    <xf numFmtId="4" fontId="8" fillId="0" borderId="50" xfId="0" applyNumberFormat="1" applyFont="1" applyFill="1" applyBorder="1" applyAlignment="1">
      <alignment horizontal="center" vertical="center" shrinkToFit="1"/>
    </xf>
    <xf numFmtId="4" fontId="8" fillId="0" borderId="2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top"/>
    </xf>
    <xf numFmtId="1" fontId="8" fillId="0" borderId="13" xfId="0" applyNumberFormat="1" applyFont="1" applyFill="1" applyBorder="1" applyAlignment="1">
      <alignment horizontal="center" vertical="center" shrinkToFi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4" fontId="8" fillId="0" borderId="109" xfId="0" applyNumberFormat="1" applyFont="1" applyFill="1" applyBorder="1" applyAlignment="1">
      <alignment horizontal="center" vertical="center" shrinkToFit="1"/>
    </xf>
    <xf numFmtId="4" fontId="2" fillId="7" borderId="107" xfId="0" applyNumberFormat="1" applyFont="1" applyFill="1" applyBorder="1" applyAlignment="1">
      <alignment horizontal="center" vertical="center"/>
    </xf>
    <xf numFmtId="164" fontId="2" fillId="7" borderId="107" xfId="0" applyNumberFormat="1" applyFont="1" applyFill="1" applyBorder="1" applyAlignment="1">
      <alignment horizontal="center" vertical="center"/>
    </xf>
    <xf numFmtId="3" fontId="8" fillId="0" borderId="110" xfId="0" applyNumberFormat="1" applyFont="1" applyFill="1" applyBorder="1" applyAlignment="1">
      <alignment horizontal="center" vertical="center" shrinkToFit="1"/>
    </xf>
    <xf numFmtId="0" fontId="6" fillId="0" borderId="111" xfId="0" applyFont="1" applyFill="1" applyBorder="1" applyAlignment="1">
      <alignment horizontal="center" vertical="center" wrapText="1"/>
    </xf>
    <xf numFmtId="3" fontId="8" fillId="0" borderId="112" xfId="0" applyNumberFormat="1" applyFont="1" applyFill="1" applyBorder="1" applyAlignment="1">
      <alignment horizontal="center" vertical="center" shrinkToFit="1"/>
    </xf>
    <xf numFmtId="0" fontId="6" fillId="0" borderId="109" xfId="0" applyFont="1" applyFill="1" applyBorder="1" applyAlignment="1">
      <alignment horizontal="center" vertical="center" wrapText="1"/>
    </xf>
    <xf numFmtId="3" fontId="8" fillId="9" borderId="112" xfId="0" applyNumberFormat="1" applyFont="1" applyFill="1" applyBorder="1" applyAlignment="1">
      <alignment horizontal="center" vertical="center" shrinkToFit="1"/>
    </xf>
    <xf numFmtId="0" fontId="8" fillId="0" borderId="10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13" xfId="0" applyFont="1" applyFill="1" applyBorder="1" applyAlignment="1">
      <alignment horizontal="left" vertical="top" wrapText="1" indent="1"/>
    </xf>
    <xf numFmtId="3" fontId="8" fillId="0" borderId="18" xfId="0" applyNumberFormat="1" applyFont="1" applyFill="1" applyBorder="1" applyAlignment="1">
      <alignment horizontal="center" vertical="top" shrinkToFit="1"/>
    </xf>
    <xf numFmtId="0" fontId="6" fillId="0" borderId="17" xfId="0" applyFont="1" applyFill="1" applyBorder="1" applyAlignment="1">
      <alignment horizontal="center" vertical="top" wrapText="1"/>
    </xf>
    <xf numFmtId="3" fontId="8" fillId="0" borderId="114" xfId="0" applyNumberFormat="1" applyFont="1" applyFill="1" applyBorder="1" applyAlignment="1">
      <alignment horizontal="center" vertical="top" shrinkToFit="1"/>
    </xf>
    <xf numFmtId="0" fontId="6" fillId="0" borderId="113" xfId="0" applyFont="1" applyFill="1" applyBorder="1" applyAlignment="1">
      <alignment horizontal="center" vertical="top" wrapText="1"/>
    </xf>
    <xf numFmtId="3" fontId="8" fillId="9" borderId="114" xfId="0" applyNumberFormat="1" applyFont="1" applyFill="1" applyBorder="1" applyAlignment="1">
      <alignment horizontal="center" vertical="top" shrinkToFit="1"/>
    </xf>
    <xf numFmtId="4" fontId="8" fillId="0" borderId="115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top"/>
    </xf>
    <xf numFmtId="4" fontId="2" fillId="7" borderId="16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 vertical="center"/>
    </xf>
    <xf numFmtId="3" fontId="8" fillId="0" borderId="47" xfId="0" applyNumberFormat="1" applyFont="1" applyFill="1" applyBorder="1" applyAlignment="1">
      <alignment horizontal="center" vertical="center" shrinkToFit="1"/>
    </xf>
    <xf numFmtId="3" fontId="8" fillId="0" borderId="53" xfId="0" applyNumberFormat="1" applyFont="1" applyFill="1" applyBorder="1" applyAlignment="1">
      <alignment horizontal="center" vertical="center" shrinkToFit="1"/>
    </xf>
    <xf numFmtId="0" fontId="6" fillId="0" borderId="101" xfId="0" applyFont="1" applyFill="1" applyBorder="1" applyAlignment="1">
      <alignment horizontal="left" vertical="center" wrapText="1" inden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0" borderId="102" xfId="0" applyNumberFormat="1" applyFont="1" applyFill="1" applyBorder="1" applyAlignment="1">
      <alignment horizontal="center" vertical="center" shrinkToFit="1"/>
    </xf>
    <xf numFmtId="0" fontId="6" fillId="0" borderId="101" xfId="0" applyFont="1" applyFill="1" applyBorder="1" applyAlignment="1">
      <alignment horizontal="center" vertical="center" wrapText="1"/>
    </xf>
    <xf numFmtId="3" fontId="8" fillId="9" borderId="102" xfId="0" applyNumberFormat="1" applyFont="1" applyFill="1" applyBorder="1" applyAlignment="1">
      <alignment horizontal="center" vertical="center" shrinkToFit="1"/>
    </xf>
    <xf numFmtId="4" fontId="8" fillId="0" borderId="118" xfId="0" applyNumberFormat="1" applyFont="1" applyFill="1" applyBorder="1" applyAlignment="1">
      <alignment horizontal="center" vertical="center" shrinkToFit="1"/>
    </xf>
    <xf numFmtId="0" fontId="8" fillId="0" borderId="97" xfId="0" applyFont="1" applyFill="1" applyBorder="1" applyAlignment="1">
      <alignment horizontal="center" vertical="top"/>
    </xf>
    <xf numFmtId="4" fontId="2" fillId="7" borderId="97" xfId="0" applyNumberFormat="1" applyFont="1" applyFill="1" applyBorder="1" applyAlignment="1">
      <alignment horizontal="center" vertical="center"/>
    </xf>
    <xf numFmtId="164" fontId="2" fillId="7" borderId="97" xfId="0" applyNumberFormat="1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left" vertical="top" wrapText="1" indent="1"/>
    </xf>
    <xf numFmtId="3" fontId="8" fillId="0" borderId="50" xfId="0" applyNumberFormat="1" applyFont="1" applyFill="1" applyBorder="1" applyAlignment="1">
      <alignment horizontal="center" vertical="top" shrinkToFit="1"/>
    </xf>
    <xf numFmtId="0" fontId="6" fillId="3" borderId="50" xfId="0" applyFont="1" applyFill="1" applyBorder="1" applyAlignment="1">
      <alignment horizontal="center" vertical="top" wrapText="1"/>
    </xf>
    <xf numFmtId="0" fontId="6" fillId="0" borderId="97" xfId="0" applyFont="1" applyFill="1" applyBorder="1" applyAlignment="1">
      <alignment horizontal="left" vertical="top" wrapText="1" indent="1"/>
    </xf>
    <xf numFmtId="3" fontId="8" fillId="0" borderId="97" xfId="0" applyNumberFormat="1" applyFont="1" applyFill="1" applyBorder="1" applyAlignment="1">
      <alignment horizontal="center" vertical="top" shrinkToFit="1"/>
    </xf>
    <xf numFmtId="0" fontId="6" fillId="3" borderId="97" xfId="0" applyFont="1" applyFill="1" applyBorder="1" applyAlignment="1">
      <alignment horizontal="center" vertical="top" wrapText="1"/>
    </xf>
    <xf numFmtId="4" fontId="8" fillId="0" borderId="97" xfId="0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wrapText="1"/>
    </xf>
    <xf numFmtId="1" fontId="8" fillId="9" borderId="61" xfId="0" applyNumberFormat="1" applyFont="1" applyFill="1" applyBorder="1" applyAlignment="1">
      <alignment horizontal="center" vertical="center" shrinkToFit="1"/>
    </xf>
    <xf numFmtId="3" fontId="8" fillId="11" borderId="120" xfId="0" applyNumberFormat="1" applyFont="1" applyFill="1" applyBorder="1" applyAlignment="1">
      <alignment horizontal="center" vertical="center" shrinkToFit="1"/>
    </xf>
    <xf numFmtId="3" fontId="8" fillId="4" borderId="38" xfId="0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9" fontId="11" fillId="14" borderId="58" xfId="0" applyNumberFormat="1" applyFont="1" applyFill="1" applyBorder="1" applyAlignment="1">
      <alignment horizontal="center" vertical="center"/>
    </xf>
    <xf numFmtId="3" fontId="8" fillId="0" borderId="105" xfId="0" applyNumberFormat="1" applyFont="1" applyFill="1" applyBorder="1" applyAlignment="1">
      <alignment horizontal="center" vertical="center" shrinkToFit="1"/>
    </xf>
    <xf numFmtId="0" fontId="6" fillId="0" borderId="104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shrinkToFit="1"/>
    </xf>
    <xf numFmtId="3" fontId="8" fillId="9" borderId="27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left" vertical="top"/>
    </xf>
    <xf numFmtId="2" fontId="3" fillId="6" borderId="8" xfId="0" applyNumberFormat="1" applyFont="1" applyFill="1" applyBorder="1" applyAlignment="1">
      <alignment horizontal="left" vertical="top"/>
    </xf>
    <xf numFmtId="2" fontId="11" fillId="14" borderId="58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top" wrapText="1"/>
    </xf>
    <xf numFmtId="3" fontId="8" fillId="0" borderId="51" xfId="0" applyNumberFormat="1" applyFont="1" applyFill="1" applyBorder="1" applyAlignment="1">
      <alignment horizontal="center" vertical="top" shrinkToFit="1"/>
    </xf>
    <xf numFmtId="0" fontId="6" fillId="0" borderId="118" xfId="0" applyFont="1" applyFill="1" applyBorder="1" applyAlignment="1">
      <alignment horizontal="center" vertical="top" wrapText="1"/>
    </xf>
    <xf numFmtId="3" fontId="8" fillId="0" borderId="98" xfId="0" applyNumberFormat="1" applyFont="1" applyFill="1" applyBorder="1" applyAlignment="1">
      <alignment horizontal="center" vertical="top" shrinkToFit="1"/>
    </xf>
    <xf numFmtId="0" fontId="6" fillId="0" borderId="117" xfId="0" applyFont="1" applyFill="1" applyBorder="1" applyAlignment="1">
      <alignment horizontal="left" vertical="top" wrapText="1" indent="1"/>
    </xf>
    <xf numFmtId="0" fontId="6" fillId="0" borderId="26" xfId="0" applyFont="1" applyFill="1" applyBorder="1" applyAlignment="1">
      <alignment horizontal="left" vertical="top" wrapText="1" indent="1"/>
    </xf>
    <xf numFmtId="0" fontId="6" fillId="0" borderId="66" xfId="0" applyFont="1" applyFill="1" applyBorder="1" applyAlignment="1">
      <alignment horizontal="left" vertical="top" wrapText="1" indent="1"/>
    </xf>
    <xf numFmtId="0" fontId="6" fillId="0" borderId="61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10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8" xfId="0" applyFont="1" applyFill="1" applyBorder="1" applyAlignment="1">
      <alignment horizontal="center" vertical="center" wrapText="1"/>
    </xf>
    <xf numFmtId="3" fontId="8" fillId="9" borderId="53" xfId="0" applyNumberFormat="1" applyFont="1" applyFill="1" applyBorder="1" applyAlignment="1">
      <alignment horizontal="center" vertical="center" shrinkToFit="1"/>
    </xf>
    <xf numFmtId="0" fontId="6" fillId="0" borderId="134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>
      <alignment horizontal="center" vertical="center" wrapText="1"/>
    </xf>
    <xf numFmtId="3" fontId="8" fillId="0" borderId="133" xfId="0" applyNumberFormat="1" applyFont="1" applyFill="1" applyBorder="1" applyAlignment="1">
      <alignment horizontal="center" vertical="center" shrinkToFit="1"/>
    </xf>
    <xf numFmtId="3" fontId="8" fillId="0" borderId="136" xfId="0" applyNumberFormat="1" applyFont="1" applyFill="1" applyBorder="1" applyAlignment="1">
      <alignment horizontal="center" vertical="center" shrinkToFit="1"/>
    </xf>
    <xf numFmtId="3" fontId="8" fillId="9" borderId="136" xfId="0" applyNumberFormat="1" applyFont="1" applyFill="1" applyBorder="1" applyAlignment="1">
      <alignment horizontal="center" vertical="center" shrinkToFit="1"/>
    </xf>
    <xf numFmtId="4" fontId="8" fillId="0" borderId="122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top"/>
    </xf>
    <xf numFmtId="4" fontId="2" fillId="7" borderId="14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 wrapText="1"/>
    </xf>
    <xf numFmtId="1" fontId="8" fillId="0" borderId="24" xfId="0" applyNumberFormat="1" applyFont="1" applyFill="1" applyBorder="1" applyAlignment="1">
      <alignment horizontal="right" vertical="center" shrinkToFit="1"/>
    </xf>
    <xf numFmtId="1" fontId="8" fillId="0" borderId="57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left" vertical="top" wrapText="1" indent="1"/>
    </xf>
    <xf numFmtId="3" fontId="8" fillId="0" borderId="11" xfId="0" applyNumberFormat="1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wrapText="1"/>
    </xf>
    <xf numFmtId="3" fontId="8" fillId="0" borderId="102" xfId="0" applyNumberFormat="1" applyFont="1" applyFill="1" applyBorder="1" applyAlignment="1">
      <alignment horizontal="center" vertical="top" shrinkToFit="1"/>
    </xf>
    <xf numFmtId="0" fontId="6" fillId="0" borderId="101" xfId="0" applyFont="1" applyFill="1" applyBorder="1" applyAlignment="1">
      <alignment horizontal="center" vertical="top" wrapText="1"/>
    </xf>
    <xf numFmtId="3" fontId="8" fillId="9" borderId="102" xfId="0" applyNumberFormat="1" applyFont="1" applyFill="1" applyBorder="1" applyAlignment="1">
      <alignment horizontal="center" vertical="top" shrinkToFit="1"/>
    </xf>
    <xf numFmtId="3" fontId="8" fillId="0" borderId="119" xfId="0" applyNumberFormat="1" applyFont="1" applyFill="1" applyBorder="1" applyAlignment="1">
      <alignment horizontal="center" vertical="top" shrinkToFit="1"/>
    </xf>
    <xf numFmtId="0" fontId="6" fillId="3" borderId="77" xfId="0" applyFont="1" applyFill="1" applyBorder="1" applyAlignment="1">
      <alignment horizontal="center" vertical="top" wrapText="1"/>
    </xf>
    <xf numFmtId="0" fontId="6" fillId="3" borderId="98" xfId="0" applyFont="1" applyFill="1" applyBorder="1" applyAlignment="1">
      <alignment horizontal="center" vertical="top" wrapText="1"/>
    </xf>
    <xf numFmtId="0" fontId="6" fillId="0" borderId="127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14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3" fontId="8" fillId="11" borderId="0" xfId="0" applyNumberFormat="1" applyFont="1" applyFill="1" applyBorder="1" applyAlignment="1">
      <alignment horizontal="center" vertical="center" shrinkToFit="1"/>
    </xf>
    <xf numFmtId="0" fontId="12" fillId="0" borderId="96" xfId="0" applyFont="1" applyFill="1" applyBorder="1" applyAlignment="1">
      <alignment horizontal="center" vertical="center" wrapText="1"/>
    </xf>
    <xf numFmtId="0" fontId="18" fillId="0" borderId="96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shrinkToFit="1"/>
    </xf>
    <xf numFmtId="1" fontId="8" fillId="9" borderId="120" xfId="0" applyNumberFormat="1" applyFont="1" applyFill="1" applyBorder="1" applyAlignment="1">
      <alignment horizontal="center" vertical="center" shrinkToFit="1"/>
    </xf>
    <xf numFmtId="0" fontId="18" fillId="0" borderId="94" xfId="0" applyFont="1" applyFill="1" applyBorder="1" applyAlignment="1">
      <alignment horizontal="center" vertical="center" wrapText="1"/>
    </xf>
    <xf numFmtId="0" fontId="18" fillId="0" borderId="143" xfId="0" applyFont="1" applyFill="1" applyBorder="1" applyAlignment="1">
      <alignment horizontal="center" vertical="center" wrapText="1"/>
    </xf>
    <xf numFmtId="4" fontId="8" fillId="0" borderId="103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/>
    </xf>
    <xf numFmtId="4" fontId="8" fillId="0" borderId="50" xfId="0" applyNumberFormat="1" applyFont="1" applyFill="1" applyBorder="1" applyAlignment="1">
      <alignment horizontal="right" vertical="center" shrinkToFit="1"/>
    </xf>
    <xf numFmtId="0" fontId="8" fillId="0" borderId="50" xfId="0" applyFont="1" applyFill="1" applyBorder="1" applyAlignment="1">
      <alignment horizontal="left" vertical="top"/>
    </xf>
    <xf numFmtId="4" fontId="8" fillId="0" borderId="26" xfId="0" applyNumberFormat="1" applyFont="1" applyFill="1" applyBorder="1" applyAlignment="1">
      <alignment horizontal="right" vertical="center" shrinkToFit="1"/>
    </xf>
    <xf numFmtId="0" fontId="8" fillId="0" borderId="26" xfId="0" applyFont="1" applyFill="1" applyBorder="1" applyAlignment="1">
      <alignment horizontal="left" vertical="top"/>
    </xf>
    <xf numFmtId="0" fontId="6" fillId="0" borderId="144" xfId="0" applyFont="1" applyFill="1" applyBorder="1" applyAlignment="1">
      <alignment horizontal="left" vertical="top" wrapText="1" indent="2"/>
    </xf>
    <xf numFmtId="0" fontId="5" fillId="0" borderId="14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top" wrapText="1" indent="2"/>
    </xf>
    <xf numFmtId="0" fontId="6" fillId="0" borderId="22" xfId="0" applyFont="1" applyFill="1" applyBorder="1" applyAlignment="1">
      <alignment horizontal="left" vertical="top" wrapText="1" indent="2"/>
    </xf>
    <xf numFmtId="0" fontId="8" fillId="0" borderId="14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right" vertical="center" shrinkToFit="1"/>
    </xf>
    <xf numFmtId="4" fontId="8" fillId="0" borderId="35" xfId="0" applyNumberFormat="1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top"/>
    </xf>
    <xf numFmtId="4" fontId="2" fillId="7" borderId="35" xfId="0" applyNumberFormat="1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4" fontId="8" fillId="0" borderId="35" xfId="0" applyNumberFormat="1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top"/>
    </xf>
    <xf numFmtId="0" fontId="5" fillId="0" borderId="147" xfId="0" applyFont="1" applyFill="1" applyBorder="1" applyAlignment="1">
      <alignment horizontal="center" vertical="center" wrapText="1"/>
    </xf>
    <xf numFmtId="0" fontId="7" fillId="0" borderId="14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top" wrapText="1"/>
    </xf>
    <xf numFmtId="0" fontId="5" fillId="0" borderId="95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0" fontId="12" fillId="10" borderId="50" xfId="0" applyNumberFormat="1" applyFont="1" applyFill="1" applyBorder="1" applyAlignment="1">
      <alignment horizontal="center" vertical="center" wrapText="1"/>
    </xf>
    <xf numFmtId="0" fontId="12" fillId="8" borderId="80" xfId="0" applyFont="1" applyFill="1" applyBorder="1" applyAlignment="1">
      <alignment horizontal="center" vertical="center"/>
    </xf>
    <xf numFmtId="2" fontId="12" fillId="17" borderId="5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44" fontId="8" fillId="0" borderId="109" xfId="2" applyFont="1" applyFill="1" applyBorder="1" applyAlignment="1">
      <alignment horizontal="center" vertical="center"/>
    </xf>
    <xf numFmtId="3" fontId="8" fillId="0" borderId="50" xfId="0" applyNumberFormat="1" applyFont="1" applyFill="1" applyBorder="1" applyAlignment="1">
      <alignment horizontal="center" vertical="center"/>
    </xf>
    <xf numFmtId="44" fontId="8" fillId="0" borderId="51" xfId="2" applyFont="1" applyFill="1" applyBorder="1" applyAlignment="1">
      <alignment horizontal="center" vertical="center"/>
    </xf>
    <xf numFmtId="2" fontId="8" fillId="17" borderId="50" xfId="0" applyNumberFormat="1" applyFont="1" applyFill="1" applyBorder="1" applyAlignment="1">
      <alignment horizontal="center" vertical="center"/>
    </xf>
    <xf numFmtId="44" fontId="8" fillId="0" borderId="49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44" fontId="8" fillId="0" borderId="103" xfId="2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44" fontId="8" fillId="0" borderId="91" xfId="2" applyFont="1" applyFill="1" applyBorder="1" applyAlignment="1">
      <alignment horizontal="center" vertical="center"/>
    </xf>
    <xf numFmtId="2" fontId="8" fillId="17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44" fontId="8" fillId="0" borderId="52" xfId="2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left" wrapText="1"/>
    </xf>
    <xf numFmtId="0" fontId="8" fillId="0" borderId="85" xfId="0" applyFont="1" applyFill="1" applyBorder="1" applyAlignment="1">
      <alignment horizontal="left" wrapText="1"/>
    </xf>
    <xf numFmtId="44" fontId="8" fillId="0" borderId="25" xfId="2" applyFont="1" applyFill="1" applyBorder="1" applyAlignment="1">
      <alignment horizontal="center" vertical="center"/>
    </xf>
    <xf numFmtId="3" fontId="8" fillId="0" borderId="97" xfId="0" applyNumberFormat="1" applyFont="1" applyFill="1" applyBorder="1" applyAlignment="1">
      <alignment horizontal="center" vertical="center"/>
    </xf>
    <xf numFmtId="44" fontId="8" fillId="0" borderId="98" xfId="2" applyFont="1" applyFill="1" applyBorder="1" applyAlignment="1">
      <alignment horizontal="center" vertical="center"/>
    </xf>
    <xf numFmtId="2" fontId="8" fillId="17" borderId="97" xfId="0" applyNumberFormat="1" applyFont="1" applyFill="1" applyBorder="1" applyAlignment="1">
      <alignment horizontal="center" vertical="center"/>
    </xf>
    <xf numFmtId="44" fontId="8" fillId="0" borderId="118" xfId="2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left" wrapText="1"/>
    </xf>
    <xf numFmtId="3" fontId="6" fillId="0" borderId="14" xfId="0" applyNumberFormat="1" applyFont="1" applyFill="1" applyBorder="1" applyAlignment="1">
      <alignment horizontal="center" vertical="center"/>
    </xf>
    <xf numFmtId="44" fontId="6" fillId="0" borderId="91" xfId="2" applyFont="1" applyFill="1" applyBorder="1" applyAlignment="1">
      <alignment horizontal="center" vertical="center"/>
    </xf>
    <xf numFmtId="2" fontId="6" fillId="17" borderId="8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wrapText="1"/>
    </xf>
    <xf numFmtId="44" fontId="8" fillId="0" borderId="122" xfId="2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44" fontId="8" fillId="0" borderId="53" xfId="2" applyFont="1" applyFill="1" applyBorder="1" applyAlignment="1">
      <alignment horizontal="center" vertical="center"/>
    </xf>
    <xf numFmtId="2" fontId="8" fillId="17" borderId="0" xfId="0" applyNumberFormat="1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left" wrapText="1"/>
    </xf>
    <xf numFmtId="0" fontId="8" fillId="0" borderId="126" xfId="0" applyFont="1" applyFill="1" applyBorder="1" applyAlignment="1">
      <alignment horizontal="left" wrapText="1"/>
    </xf>
    <xf numFmtId="44" fontId="8" fillId="0" borderId="115" xfId="2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center" wrapText="1"/>
    </xf>
    <xf numFmtId="3" fontId="8" fillId="0" borderId="91" xfId="0" applyNumberFormat="1" applyFont="1" applyFill="1" applyBorder="1" applyAlignment="1">
      <alignment horizontal="center" vertical="center"/>
    </xf>
    <xf numFmtId="44" fontId="8" fillId="0" borderId="123" xfId="2" applyFont="1" applyFill="1" applyBorder="1" applyAlignment="1">
      <alignment horizontal="center" vertical="center"/>
    </xf>
    <xf numFmtId="2" fontId="8" fillId="17" borderId="14" xfId="0" applyNumberFormat="1" applyFont="1" applyFill="1" applyBorder="1" applyAlignment="1">
      <alignment horizontal="center" vertical="center"/>
    </xf>
    <xf numFmtId="3" fontId="6" fillId="0" borderId="107" xfId="0" applyNumberFormat="1" applyFont="1" applyFill="1" applyBorder="1" applyAlignment="1">
      <alignment horizontal="center" vertical="center"/>
    </xf>
    <xf numFmtId="44" fontId="6" fillId="0" borderId="51" xfId="2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wrapText="1"/>
    </xf>
    <xf numFmtId="44" fontId="6" fillId="0" borderId="53" xfId="2" applyFont="1" applyFill="1" applyBorder="1" applyAlignment="1">
      <alignment horizontal="center" vertical="center"/>
    </xf>
    <xf numFmtId="2" fontId="6" fillId="17" borderId="0" xfId="0" applyNumberFormat="1" applyFont="1" applyFill="1" applyBorder="1" applyAlignment="1">
      <alignment horizontal="center" vertical="center"/>
    </xf>
    <xf numFmtId="3" fontId="8" fillId="0" borderId="107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left" wrapText="1"/>
    </xf>
    <xf numFmtId="0" fontId="7" fillId="0" borderId="125" xfId="0" applyFont="1" applyFill="1" applyBorder="1" applyAlignment="1">
      <alignment horizontal="center" vertical="center" wrapText="1"/>
    </xf>
    <xf numFmtId="44" fontId="6" fillId="0" borderId="112" xfId="2" applyFont="1" applyFill="1" applyBorder="1" applyAlignment="1">
      <alignment horizontal="center" vertical="center"/>
    </xf>
    <xf numFmtId="166" fontId="6" fillId="17" borderId="50" xfId="1" applyNumberFormat="1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3" fontId="6" fillId="0" borderId="50" xfId="0" applyNumberFormat="1" applyFont="1" applyFill="1" applyBorder="1" applyAlignment="1">
      <alignment horizontal="center" vertical="center"/>
    </xf>
    <xf numFmtId="0" fontId="2" fillId="16" borderId="108" xfId="0" applyFont="1" applyFill="1" applyBorder="1" applyAlignment="1">
      <alignment horizontal="center" vertical="center" wrapText="1"/>
    </xf>
    <xf numFmtId="3" fontId="6" fillId="0" borderId="97" xfId="0" applyNumberFormat="1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 wrapText="1"/>
    </xf>
    <xf numFmtId="44" fontId="6" fillId="0" borderId="48" xfId="2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horizontal="left" wrapText="1"/>
    </xf>
    <xf numFmtId="0" fontId="8" fillId="0" borderId="132" xfId="0" applyFont="1" applyFill="1" applyBorder="1" applyAlignment="1">
      <alignment horizontal="left" wrapText="1"/>
    </xf>
    <xf numFmtId="0" fontId="8" fillId="0" borderId="108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left" wrapText="1"/>
    </xf>
    <xf numFmtId="3" fontId="6" fillId="0" borderId="8" xfId="0" applyNumberFormat="1" applyFont="1" applyFill="1" applyBorder="1" applyAlignment="1">
      <alignment horizontal="center" vertical="center"/>
    </xf>
    <xf numFmtId="0" fontId="8" fillId="0" borderId="132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left" vertical="center" wrapText="1"/>
    </xf>
    <xf numFmtId="44" fontId="8" fillId="0" borderId="27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166" fontId="8" fillId="0" borderId="53" xfId="1" applyNumberFormat="1" applyFont="1" applyFill="1" applyBorder="1" applyAlignment="1">
      <alignment horizontal="center" vertical="center"/>
    </xf>
    <xf numFmtId="166" fontId="8" fillId="0" borderId="91" xfId="1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10" fontId="8" fillId="0" borderId="27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0" fontId="12" fillId="10" borderId="35" xfId="0" applyNumberFormat="1" applyFont="1" applyFill="1" applyBorder="1" applyAlignment="1">
      <alignment horizontal="center" vertical="center" wrapText="1"/>
    </xf>
    <xf numFmtId="9" fontId="12" fillId="14" borderId="58" xfId="0" applyNumberFormat="1" applyFont="1" applyFill="1" applyBorder="1" applyAlignment="1">
      <alignment horizontal="center" vertical="center"/>
    </xf>
    <xf numFmtId="2" fontId="12" fillId="14" borderId="58" xfId="0" applyNumberFormat="1" applyFont="1" applyFill="1" applyBorder="1" applyAlignment="1">
      <alignment horizontal="center" vertical="center" wrapText="1"/>
    </xf>
    <xf numFmtId="2" fontId="12" fillId="17" borderId="121" xfId="0" applyNumberFormat="1" applyFont="1" applyFill="1" applyBorder="1" applyAlignment="1">
      <alignment horizontal="center" vertical="center" wrapText="1"/>
    </xf>
    <xf numFmtId="2" fontId="8" fillId="0" borderId="49" xfId="0" applyNumberFormat="1" applyFont="1" applyFill="1" applyBorder="1" applyAlignment="1">
      <alignment horizontal="center" vertical="center"/>
    </xf>
    <xf numFmtId="2" fontId="8" fillId="0" borderId="51" xfId="0" applyNumberFormat="1" applyFont="1" applyFill="1" applyBorder="1" applyAlignment="1">
      <alignment horizontal="center" vertical="center"/>
    </xf>
    <xf numFmtId="2" fontId="8" fillId="17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17" borderId="29" xfId="0" applyNumberFormat="1" applyFont="1" applyFill="1" applyBorder="1" applyAlignment="1">
      <alignment horizontal="center" vertical="center"/>
    </xf>
    <xf numFmtId="2" fontId="8" fillId="0" borderId="99" xfId="0" applyNumberFormat="1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top"/>
    </xf>
    <xf numFmtId="2" fontId="8" fillId="0" borderId="9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2" fontId="8" fillId="0" borderId="52" xfId="0" applyNumberFormat="1" applyFont="1" applyFill="1" applyBorder="1" applyAlignment="1">
      <alignment horizontal="center" vertical="center"/>
    </xf>
    <xf numFmtId="2" fontId="8" fillId="0" borderId="5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8" fillId="0" borderId="56" xfId="0" applyFont="1" applyFill="1" applyBorder="1" applyAlignment="1">
      <alignment horizontal="center" vertical="top" wrapText="1"/>
    </xf>
    <xf numFmtId="0" fontId="8" fillId="0" borderId="66" xfId="0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17" borderId="30" xfId="0" applyNumberFormat="1" applyFont="1" applyFill="1" applyBorder="1" applyAlignment="1">
      <alignment horizontal="center" vertical="center"/>
    </xf>
    <xf numFmtId="2" fontId="8" fillId="0" borderId="93" xfId="0" applyNumberFormat="1" applyFont="1" applyFill="1" applyBorder="1" applyAlignment="1">
      <alignment horizontal="center" vertical="center"/>
    </xf>
    <xf numFmtId="2" fontId="8" fillId="17" borderId="107" xfId="0" applyNumberFormat="1" applyFont="1" applyFill="1" applyBorder="1" applyAlignment="1">
      <alignment horizontal="center" vertical="center"/>
    </xf>
    <xf numFmtId="2" fontId="23" fillId="0" borderId="112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2" fontId="8" fillId="0" borderId="10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2" fillId="0" borderId="55" xfId="0" applyFont="1" applyFill="1" applyBorder="1" applyAlignment="1">
      <alignment horizontal="center" vertical="top" wrapText="1"/>
    </xf>
    <xf numFmtId="0" fontId="8" fillId="0" borderId="65" xfId="0" applyFont="1" applyFill="1" applyBorder="1" applyAlignment="1">
      <alignment horizontal="left" vertical="center" wrapText="1"/>
    </xf>
    <xf numFmtId="0" fontId="24" fillId="0" borderId="55" xfId="0" applyFont="1" applyFill="1" applyBorder="1" applyAlignment="1">
      <alignment horizontal="center" vertical="center" wrapText="1"/>
    </xf>
    <xf numFmtId="2" fontId="8" fillId="17" borderId="58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82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166" fontId="8" fillId="0" borderId="52" xfId="1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6" fontId="8" fillId="0" borderId="103" xfId="1" applyNumberFormat="1" applyFont="1" applyFill="1" applyBorder="1" applyAlignment="1">
      <alignment horizontal="center" vertical="center"/>
    </xf>
    <xf numFmtId="2" fontId="8" fillId="17" borderId="9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 indent="1"/>
    </xf>
    <xf numFmtId="0" fontId="8" fillId="0" borderId="44" xfId="0" applyFont="1" applyFill="1" applyBorder="1" applyAlignment="1">
      <alignment horizontal="center" vertical="top"/>
    </xf>
    <xf numFmtId="0" fontId="8" fillId="0" borderId="43" xfId="0" applyFont="1" applyFill="1" applyBorder="1" applyAlignment="1">
      <alignment horizontal="center" vertical="top"/>
    </xf>
    <xf numFmtId="0" fontId="8" fillId="0" borderId="84" xfId="0" applyFont="1" applyFill="1" applyBorder="1" applyAlignment="1">
      <alignment horizontal="center" vertical="top"/>
    </xf>
    <xf numFmtId="0" fontId="8" fillId="0" borderId="85" xfId="0" applyFont="1" applyFill="1" applyBorder="1" applyAlignment="1">
      <alignment horizontal="center" vertical="top"/>
    </xf>
    <xf numFmtId="166" fontId="8" fillId="0" borderId="25" xfId="1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left" wrapText="1"/>
    </xf>
    <xf numFmtId="2" fontId="8" fillId="0" borderId="35" xfId="0" applyNumberFormat="1" applyFont="1" applyFill="1" applyBorder="1" applyAlignment="1">
      <alignment horizontal="center" vertical="center"/>
    </xf>
    <xf numFmtId="0" fontId="12" fillId="8" borderId="137" xfId="0" applyFont="1" applyFill="1" applyBorder="1" applyAlignment="1">
      <alignment horizontal="center" vertical="center"/>
    </xf>
    <xf numFmtId="2" fontId="12" fillId="17" borderId="58" xfId="0" applyNumberFormat="1" applyFont="1" applyFill="1" applyBorder="1" applyAlignment="1">
      <alignment horizontal="center" vertical="center" wrapText="1"/>
    </xf>
    <xf numFmtId="9" fontId="12" fillId="14" borderId="3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9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17" borderId="29" xfId="0" applyNumberFormat="1" applyFont="1" applyFill="1" applyBorder="1" applyAlignment="1">
      <alignment horizontal="center" vertical="center" wrapText="1"/>
    </xf>
    <xf numFmtId="3" fontId="8" fillId="0" borderId="53" xfId="0" applyNumberFormat="1" applyFont="1" applyFill="1" applyBorder="1" applyAlignment="1">
      <alignment horizontal="center" vertical="center" wrapText="1"/>
    </xf>
    <xf numFmtId="2" fontId="12" fillId="0" borderId="91" xfId="0" applyNumberFormat="1" applyFont="1" applyFill="1" applyBorder="1" applyAlignment="1">
      <alignment horizontal="center" vertical="center" wrapText="1"/>
    </xf>
    <xf numFmtId="2" fontId="12" fillId="0" borderId="53" xfId="0" applyNumberFormat="1" applyFont="1" applyFill="1" applyBorder="1" applyAlignment="1">
      <alignment horizontal="center" vertical="center" wrapText="1"/>
    </xf>
    <xf numFmtId="2" fontId="12" fillId="17" borderId="30" xfId="0" applyNumberFormat="1" applyFont="1" applyFill="1" applyBorder="1" applyAlignment="1">
      <alignment horizontal="center" vertical="center" wrapText="1"/>
    </xf>
    <xf numFmtId="2" fontId="12" fillId="0" borderId="123" xfId="0" applyNumberFormat="1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/>
    </xf>
    <xf numFmtId="167" fontId="8" fillId="0" borderId="70" xfId="1" applyNumberFormat="1" applyFont="1" applyFill="1" applyBorder="1" applyAlignment="1">
      <alignment horizontal="center" vertical="center"/>
    </xf>
    <xf numFmtId="166" fontId="8" fillId="0" borderId="145" xfId="1" applyNumberFormat="1" applyFont="1" applyFill="1" applyBorder="1" applyAlignment="1">
      <alignment horizontal="center" vertical="center"/>
    </xf>
    <xf numFmtId="167" fontId="8" fillId="0" borderId="145" xfId="1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/>
    </xf>
    <xf numFmtId="164" fontId="8" fillId="0" borderId="124" xfId="0" applyNumberFormat="1" applyFont="1" applyFill="1" applyBorder="1" applyAlignment="1">
      <alignment horizontal="center" vertical="center"/>
    </xf>
    <xf numFmtId="0" fontId="5" fillId="8" borderId="138" xfId="0" applyFont="1" applyFill="1" applyBorder="1" applyAlignment="1">
      <alignment vertical="center" wrapText="1"/>
    </xf>
    <xf numFmtId="0" fontId="8" fillId="6" borderId="118" xfId="0" applyFont="1" applyFill="1" applyBorder="1" applyAlignment="1">
      <alignment horizontal="center" vertical="center"/>
    </xf>
    <xf numFmtId="44" fontId="8" fillId="0" borderId="50" xfId="2" applyFont="1" applyFill="1" applyBorder="1" applyAlignment="1">
      <alignment horizontal="center" vertical="center"/>
    </xf>
    <xf numFmtId="44" fontId="8" fillId="0" borderId="14" xfId="2" applyFont="1" applyFill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horizontal="center" vertical="center"/>
    </xf>
    <xf numFmtId="44" fontId="8" fillId="0" borderId="90" xfId="2" applyFont="1" applyFill="1" applyBorder="1" applyAlignment="1">
      <alignment horizontal="center" vertical="center"/>
    </xf>
    <xf numFmtId="44" fontId="8" fillId="0" borderId="26" xfId="2" applyFont="1" applyFill="1" applyBorder="1" applyAlignment="1">
      <alignment horizontal="center" vertical="center"/>
    </xf>
    <xf numFmtId="44" fontId="8" fillId="0" borderId="92" xfId="2" applyFont="1" applyFill="1" applyBorder="1" applyAlignment="1">
      <alignment horizontal="center" vertical="center"/>
    </xf>
    <xf numFmtId="44" fontId="8" fillId="19" borderId="107" xfId="2" applyFont="1" applyFill="1" applyBorder="1" applyAlignment="1">
      <alignment horizontal="center" vertical="center"/>
    </xf>
    <xf numFmtId="44" fontId="8" fillId="0" borderId="97" xfId="2" applyFont="1" applyFill="1" applyBorder="1" applyAlignment="1">
      <alignment horizontal="center" vertical="center"/>
    </xf>
    <xf numFmtId="44" fontId="8" fillId="0" borderId="16" xfId="2" applyFont="1" applyFill="1" applyBorder="1" applyAlignment="1">
      <alignment horizontal="center" vertical="center"/>
    </xf>
    <xf numFmtId="169" fontId="6" fillId="15" borderId="53" xfId="2" applyNumberFormat="1" applyFont="1" applyFill="1" applyBorder="1" applyAlignment="1">
      <alignment horizontal="center" vertical="center" wrapText="1"/>
    </xf>
    <xf numFmtId="169" fontId="6" fillId="15" borderId="91" xfId="2" applyNumberFormat="1" applyFont="1" applyFill="1" applyBorder="1" applyAlignment="1">
      <alignment horizontal="center" vertical="center" wrapText="1"/>
    </xf>
    <xf numFmtId="169" fontId="6" fillId="15" borderId="123" xfId="2" applyNumberFormat="1" applyFont="1" applyFill="1" applyBorder="1" applyAlignment="1">
      <alignment horizontal="center" vertical="center" wrapText="1"/>
    </xf>
    <xf numFmtId="2" fontId="6" fillId="17" borderId="35" xfId="0" applyNumberFormat="1" applyFont="1" applyFill="1" applyBorder="1" applyAlignment="1">
      <alignment horizontal="center" vertical="center"/>
    </xf>
    <xf numFmtId="2" fontId="6" fillId="17" borderId="107" xfId="0" applyNumberFormat="1" applyFont="1" applyFill="1" applyBorder="1" applyAlignment="1">
      <alignment horizontal="center" vertical="center"/>
    </xf>
    <xf numFmtId="2" fontId="6" fillId="17" borderId="26" xfId="0" applyNumberFormat="1" applyFont="1" applyFill="1" applyBorder="1" applyAlignment="1">
      <alignment horizontal="center" vertical="center"/>
    </xf>
    <xf numFmtId="2" fontId="8" fillId="17" borderId="26" xfId="0" applyNumberFormat="1" applyFont="1" applyFill="1" applyBorder="1" applyAlignment="1">
      <alignment horizontal="center" vertical="center"/>
    </xf>
    <xf numFmtId="166" fontId="8" fillId="17" borderId="0" xfId="1" applyNumberFormat="1" applyFont="1" applyFill="1" applyBorder="1" applyAlignment="1">
      <alignment horizontal="center" vertical="center"/>
    </xf>
    <xf numFmtId="166" fontId="8" fillId="17" borderId="8" xfId="1" applyNumberFormat="1" applyFont="1" applyFill="1" applyBorder="1" applyAlignment="1">
      <alignment horizontal="center" vertical="center"/>
    </xf>
    <xf numFmtId="10" fontId="8" fillId="17" borderId="26" xfId="0" applyNumberFormat="1" applyFont="1" applyFill="1" applyBorder="1" applyAlignment="1">
      <alignment horizontal="center" vertical="center"/>
    </xf>
    <xf numFmtId="9" fontId="12" fillId="14" borderId="137" xfId="0" applyNumberFormat="1" applyFont="1" applyFill="1" applyBorder="1" applyAlignment="1">
      <alignment horizontal="center" vertical="center"/>
    </xf>
    <xf numFmtId="0" fontId="12" fillId="14" borderId="137" xfId="0" applyFont="1" applyFill="1" applyBorder="1" applyAlignment="1">
      <alignment horizontal="center" vertical="center" wrapText="1"/>
    </xf>
    <xf numFmtId="2" fontId="12" fillId="14" borderId="37" xfId="0" applyNumberFormat="1" applyFont="1" applyFill="1" applyBorder="1" applyAlignment="1">
      <alignment horizontal="center" vertical="center" wrapText="1"/>
    </xf>
    <xf numFmtId="169" fontId="8" fillId="15" borderId="70" xfId="2" applyNumberFormat="1" applyFont="1" applyFill="1" applyBorder="1" applyAlignment="1">
      <alignment horizontal="center" vertical="center"/>
    </xf>
    <xf numFmtId="169" fontId="8" fillId="15" borderId="42" xfId="2" applyNumberFormat="1" applyFont="1" applyFill="1" applyBorder="1" applyAlignment="1">
      <alignment horizontal="center" vertical="center"/>
    </xf>
    <xf numFmtId="169" fontId="8" fillId="15" borderId="108" xfId="2" applyNumberFormat="1" applyFont="1" applyFill="1" applyBorder="1" applyAlignment="1">
      <alignment horizontal="center" vertical="center"/>
    </xf>
    <xf numFmtId="169" fontId="6" fillId="15" borderId="42" xfId="2" applyNumberFormat="1" applyFont="1" applyFill="1" applyBorder="1" applyAlignment="1">
      <alignment horizontal="center" vertical="center"/>
    </xf>
    <xf numFmtId="169" fontId="8" fillId="15" borderId="145" xfId="2" applyNumberFormat="1" applyFont="1" applyFill="1" applyBorder="1" applyAlignment="1">
      <alignment horizontal="center" vertical="center"/>
    </xf>
    <xf numFmtId="169" fontId="6" fillId="15" borderId="70" xfId="2" applyNumberFormat="1" applyFont="1" applyFill="1" applyBorder="1" applyAlignment="1">
      <alignment horizontal="center" vertical="center"/>
    </xf>
    <xf numFmtId="169" fontId="8" fillId="15" borderId="124" xfId="2" applyNumberFormat="1" applyFont="1" applyFill="1" applyBorder="1" applyAlignment="1">
      <alignment horizontal="center" vertical="center"/>
    </xf>
    <xf numFmtId="169" fontId="6" fillId="15" borderId="145" xfId="2" applyNumberFormat="1" applyFont="1" applyFill="1" applyBorder="1" applyAlignment="1">
      <alignment horizontal="center" vertical="center"/>
    </xf>
    <xf numFmtId="169" fontId="8" fillId="15" borderId="149" xfId="2" applyNumberFormat="1" applyFont="1" applyFill="1" applyBorder="1" applyAlignment="1">
      <alignment horizontal="center" vertical="center"/>
    </xf>
    <xf numFmtId="169" fontId="6" fillId="15" borderId="106" xfId="2" applyNumberFormat="1" applyFont="1" applyFill="1" applyBorder="1" applyAlignment="1">
      <alignment horizontal="center" vertical="center"/>
    </xf>
    <xf numFmtId="169" fontId="6" fillId="15" borderId="124" xfId="2" applyNumberFormat="1" applyFont="1" applyFill="1" applyBorder="1" applyAlignment="1">
      <alignment horizontal="center" vertical="center"/>
    </xf>
    <xf numFmtId="168" fontId="8" fillId="15" borderId="70" xfId="0" applyNumberFormat="1" applyFont="1" applyFill="1" applyBorder="1" applyAlignment="1">
      <alignment horizontal="center" vertical="center"/>
    </xf>
    <xf numFmtId="168" fontId="8" fillId="15" borderId="42" xfId="0" applyNumberFormat="1" applyFont="1" applyFill="1" applyBorder="1" applyAlignment="1">
      <alignment horizontal="center" vertical="center"/>
    </xf>
    <xf numFmtId="168" fontId="8" fillId="15" borderId="108" xfId="0" applyNumberFormat="1" applyFont="1" applyFill="1" applyBorder="1" applyAlignment="1">
      <alignment horizontal="center" vertical="center"/>
    </xf>
    <xf numFmtId="168" fontId="6" fillId="15" borderId="42" xfId="0" applyNumberFormat="1" applyFont="1" applyFill="1" applyBorder="1" applyAlignment="1">
      <alignment horizontal="center" vertical="center"/>
    </xf>
    <xf numFmtId="168" fontId="8" fillId="15" borderId="145" xfId="0" applyNumberFormat="1" applyFont="1" applyFill="1" applyBorder="1" applyAlignment="1">
      <alignment horizontal="center" vertical="center"/>
    </xf>
    <xf numFmtId="168" fontId="8" fillId="15" borderId="149" xfId="0" applyNumberFormat="1" applyFont="1" applyFill="1" applyBorder="1" applyAlignment="1">
      <alignment horizontal="center" vertical="center"/>
    </xf>
    <xf numFmtId="0" fontId="8" fillId="6" borderId="108" xfId="0" applyFont="1" applyFill="1" applyBorder="1" applyAlignment="1">
      <alignment horizontal="center" vertical="center"/>
    </xf>
    <xf numFmtId="169" fontId="6" fillId="15" borderId="36" xfId="2" applyNumberFormat="1" applyFont="1" applyFill="1" applyBorder="1" applyAlignment="1">
      <alignment horizontal="center" vertical="center"/>
    </xf>
    <xf numFmtId="169" fontId="6" fillId="19" borderId="25" xfId="2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/>
    </xf>
    <xf numFmtId="44" fontId="8" fillId="0" borderId="42" xfId="2" applyFont="1" applyFill="1" applyBorder="1" applyAlignment="1">
      <alignment horizontal="center" vertical="center"/>
    </xf>
    <xf numFmtId="44" fontId="8" fillId="0" borderId="108" xfId="2" applyFont="1" applyFill="1" applyBorder="1" applyAlignment="1">
      <alignment horizontal="center" vertical="center"/>
    </xf>
    <xf numFmtId="44" fontId="6" fillId="0" borderId="42" xfId="2" applyFont="1" applyFill="1" applyBorder="1" applyAlignment="1">
      <alignment horizontal="center" vertical="center"/>
    </xf>
    <xf numFmtId="44" fontId="8" fillId="0" borderId="145" xfId="2" applyFont="1" applyFill="1" applyBorder="1" applyAlignment="1">
      <alignment horizontal="center" vertical="center"/>
    </xf>
    <xf numFmtId="44" fontId="8" fillId="0" borderId="149" xfId="2" applyFont="1" applyFill="1" applyBorder="1" applyAlignment="1">
      <alignment horizontal="center" vertical="center"/>
    </xf>
    <xf numFmtId="44" fontId="6" fillId="0" borderId="106" xfId="2" applyFont="1" applyFill="1" applyBorder="1" applyAlignment="1">
      <alignment horizontal="center" vertical="center"/>
    </xf>
    <xf numFmtId="44" fontId="6" fillId="0" borderId="124" xfId="2" applyFont="1" applyFill="1" applyBorder="1" applyAlignment="1">
      <alignment horizontal="center" vertical="center"/>
    </xf>
    <xf numFmtId="44" fontId="6" fillId="0" borderId="36" xfId="2" applyFont="1" applyFill="1" applyBorder="1" applyAlignment="1">
      <alignment horizontal="center" vertical="center"/>
    </xf>
    <xf numFmtId="44" fontId="6" fillId="0" borderId="145" xfId="2" applyFont="1" applyFill="1" applyBorder="1" applyAlignment="1">
      <alignment horizontal="center" vertical="center"/>
    </xf>
    <xf numFmtId="44" fontId="8" fillId="0" borderId="124" xfId="2" applyFont="1" applyFill="1" applyBorder="1" applyAlignment="1">
      <alignment horizontal="center" vertical="center"/>
    </xf>
    <xf numFmtId="10" fontId="8" fillId="0" borderId="70" xfId="0" applyNumberFormat="1" applyFont="1" applyFill="1" applyBorder="1" applyAlignment="1">
      <alignment horizontal="center" vertical="center"/>
    </xf>
    <xf numFmtId="10" fontId="8" fillId="0" borderId="42" xfId="0" applyNumberFormat="1" applyFont="1" applyFill="1" applyBorder="1" applyAlignment="1">
      <alignment horizontal="center" vertical="center"/>
    </xf>
    <xf numFmtId="10" fontId="8" fillId="0" borderId="124" xfId="0" applyNumberFormat="1" applyFont="1" applyFill="1" applyBorder="1" applyAlignment="1">
      <alignment horizontal="center" vertical="center"/>
    </xf>
    <xf numFmtId="166" fontId="8" fillId="0" borderId="49" xfId="1" applyNumberFormat="1" applyFont="1" applyFill="1" applyBorder="1" applyAlignment="1">
      <alignment horizontal="center" vertical="center"/>
    </xf>
    <xf numFmtId="166" fontId="8" fillId="0" borderId="118" xfId="1" applyNumberFormat="1" applyFont="1" applyFill="1" applyBorder="1" applyAlignment="1">
      <alignment horizontal="center" vertical="center"/>
    </xf>
    <xf numFmtId="166" fontId="6" fillId="0" borderId="122" xfId="1" applyNumberFormat="1" applyFont="1" applyFill="1" applyBorder="1" applyAlignment="1">
      <alignment horizontal="center" vertical="center"/>
    </xf>
    <xf numFmtId="166" fontId="8" fillId="0" borderId="122" xfId="1" applyNumberFormat="1" applyFont="1" applyFill="1" applyBorder="1" applyAlignment="1">
      <alignment horizontal="center" vertical="center"/>
    </xf>
    <xf numFmtId="166" fontId="6" fillId="0" borderId="109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166" fontId="8" fillId="0" borderId="109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6" fontId="6" fillId="0" borderId="118" xfId="1" applyNumberFormat="1" applyFont="1" applyFill="1" applyBorder="1" applyAlignment="1">
      <alignment horizontal="center" vertical="center"/>
    </xf>
    <xf numFmtId="166" fontId="6" fillId="0" borderId="103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 shrinkToFit="1"/>
    </xf>
    <xf numFmtId="44" fontId="8" fillId="0" borderId="42" xfId="2" applyFont="1" applyFill="1" applyBorder="1" applyAlignment="1">
      <alignment horizontal="center" vertical="center" shrinkToFit="1"/>
    </xf>
    <xf numFmtId="44" fontId="8" fillId="0" borderId="108" xfId="2" applyFont="1" applyFill="1" applyBorder="1" applyAlignment="1">
      <alignment horizontal="center" vertical="center" shrinkToFit="1"/>
    </xf>
    <xf numFmtId="44" fontId="6" fillId="0" borderId="42" xfId="2" applyFont="1" applyFill="1" applyBorder="1" applyAlignment="1">
      <alignment horizontal="center" vertical="center" shrinkToFit="1"/>
    </xf>
    <xf numFmtId="44" fontId="8" fillId="0" borderId="145" xfId="2" applyFont="1" applyFill="1" applyBorder="1" applyAlignment="1">
      <alignment horizontal="center" vertical="center" shrinkToFit="1"/>
    </xf>
    <xf numFmtId="44" fontId="8" fillId="0" borderId="149" xfId="2" applyFont="1" applyFill="1" applyBorder="1" applyAlignment="1">
      <alignment horizontal="center" vertical="center" shrinkToFit="1"/>
    </xf>
    <xf numFmtId="44" fontId="8" fillId="0" borderId="124" xfId="2" applyFont="1" applyFill="1" applyBorder="1" applyAlignment="1">
      <alignment horizontal="center" vertical="center" shrinkToFit="1"/>
    </xf>
    <xf numFmtId="44" fontId="6" fillId="0" borderId="106" xfId="2" applyFont="1" applyFill="1" applyBorder="1" applyAlignment="1">
      <alignment horizontal="center" vertical="center" shrinkToFit="1"/>
    </xf>
    <xf numFmtId="44" fontId="6" fillId="0" borderId="124" xfId="2" applyFont="1" applyFill="1" applyBorder="1" applyAlignment="1">
      <alignment horizontal="center" vertical="center" shrinkToFit="1"/>
    </xf>
    <xf numFmtId="44" fontId="6" fillId="0" borderId="145" xfId="2" applyFont="1" applyFill="1" applyBorder="1" applyAlignment="1">
      <alignment horizontal="center" vertical="center" shrinkToFit="1"/>
    </xf>
    <xf numFmtId="10" fontId="8" fillId="0" borderId="145" xfId="0" applyNumberFormat="1" applyFont="1" applyFill="1" applyBorder="1" applyAlignment="1">
      <alignment horizontal="center" vertical="center" shrinkToFit="1"/>
    </xf>
    <xf numFmtId="10" fontId="8" fillId="0" borderId="42" xfId="0" applyNumberFormat="1" applyFont="1" applyFill="1" applyBorder="1" applyAlignment="1">
      <alignment horizontal="center" vertical="center" shrinkToFit="1"/>
    </xf>
    <xf numFmtId="10" fontId="8" fillId="0" borderId="124" xfId="0" applyNumberFormat="1" applyFont="1" applyFill="1" applyBorder="1" applyAlignment="1">
      <alignment horizontal="center" vertical="center" shrinkToFit="1"/>
    </xf>
    <xf numFmtId="0" fontId="12" fillId="8" borderId="35" xfId="0" applyFont="1" applyFill="1" applyBorder="1" applyAlignment="1">
      <alignment horizontal="center" vertical="center"/>
    </xf>
    <xf numFmtId="9" fontId="12" fillId="14" borderId="36" xfId="0" applyNumberFormat="1" applyFont="1" applyFill="1" applyBorder="1" applyAlignment="1">
      <alignment horizontal="center" vertical="center"/>
    </xf>
    <xf numFmtId="0" fontId="5" fillId="0" borderId="152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0" fontId="5" fillId="0" borderId="154" xfId="0" applyFont="1" applyFill="1" applyBorder="1" applyAlignment="1">
      <alignment horizontal="center" vertical="center" wrapText="1"/>
    </xf>
    <xf numFmtId="0" fontId="5" fillId="0" borderId="131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top" wrapText="1"/>
    </xf>
    <xf numFmtId="0" fontId="5" fillId="0" borderId="131" xfId="0" applyFont="1" applyFill="1" applyBorder="1" applyAlignment="1">
      <alignment horizontal="center" vertical="top" wrapText="1"/>
    </xf>
    <xf numFmtId="0" fontId="5" fillId="0" borderId="126" xfId="0" applyFont="1" applyFill="1" applyBorder="1" applyAlignment="1">
      <alignment horizontal="center" vertical="top" wrapText="1"/>
    </xf>
    <xf numFmtId="0" fontId="5" fillId="0" borderId="83" xfId="0" applyFont="1" applyFill="1" applyBorder="1" applyAlignment="1">
      <alignment horizontal="left" vertical="top" wrapText="1" indent="3"/>
    </xf>
    <xf numFmtId="0" fontId="5" fillId="0" borderId="81" xfId="0" applyFont="1" applyBorder="1" applyAlignment="1">
      <alignment horizontal="center" vertical="center" wrapText="1"/>
    </xf>
    <xf numFmtId="0" fontId="5" fillId="0" borderId="154" xfId="0" applyFont="1" applyFill="1" applyBorder="1" applyAlignment="1">
      <alignment horizontal="center" vertical="top" wrapText="1"/>
    </xf>
    <xf numFmtId="0" fontId="18" fillId="0" borderId="154" xfId="0" applyFont="1" applyFill="1" applyBorder="1" applyAlignment="1">
      <alignment horizontal="center" vertical="center" wrapText="1"/>
    </xf>
    <xf numFmtId="0" fontId="12" fillId="0" borderId="154" xfId="0" applyFont="1" applyFill="1" applyBorder="1" applyAlignment="1">
      <alignment horizontal="center" vertical="top" wrapText="1"/>
    </xf>
    <xf numFmtId="0" fontId="12" fillId="0" borderId="154" xfId="0" applyFont="1" applyFill="1" applyBorder="1" applyAlignment="1">
      <alignment horizontal="center" vertical="center" wrapText="1"/>
    </xf>
    <xf numFmtId="0" fontId="5" fillId="0" borderId="155" xfId="0" applyFont="1" applyFill="1" applyBorder="1" applyAlignment="1">
      <alignment horizontal="center" vertical="center" wrapText="1"/>
    </xf>
    <xf numFmtId="0" fontId="5" fillId="0" borderId="156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157" xfId="0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 wrapText="1"/>
    </xf>
    <xf numFmtId="0" fontId="5" fillId="0" borderId="157" xfId="0" applyFont="1" applyFill="1" applyBorder="1" applyAlignment="1">
      <alignment horizontal="left" vertical="top" wrapText="1" indent="1"/>
    </xf>
    <xf numFmtId="0" fontId="5" fillId="0" borderId="158" xfId="0" applyFont="1" applyFill="1" applyBorder="1" applyAlignment="1">
      <alignment horizontal="center" vertical="center" wrapText="1"/>
    </xf>
    <xf numFmtId="168" fontId="6" fillId="15" borderId="145" xfId="0" applyNumberFormat="1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left" vertical="center" wrapText="1" indent="1"/>
    </xf>
    <xf numFmtId="3" fontId="8" fillId="0" borderId="161" xfId="0" applyNumberFormat="1" applyFont="1" applyFill="1" applyBorder="1" applyAlignment="1">
      <alignment horizontal="center" vertical="center" shrinkToFit="1"/>
    </xf>
    <xf numFmtId="0" fontId="6" fillId="0" borderId="160" xfId="0" applyFont="1" applyFill="1" applyBorder="1" applyAlignment="1">
      <alignment horizontal="center" vertical="center" wrapText="1"/>
    </xf>
    <xf numFmtId="3" fontId="8" fillId="0" borderId="91" xfId="0" applyNumberFormat="1" applyFont="1" applyFill="1" applyBorder="1" applyAlignment="1">
      <alignment horizontal="center" vertical="center" shrinkToFit="1"/>
    </xf>
    <xf numFmtId="0" fontId="6" fillId="0" borderId="103" xfId="0" applyFont="1" applyFill="1" applyBorder="1" applyAlignment="1">
      <alignment horizontal="center" vertical="center" wrapText="1"/>
    </xf>
    <xf numFmtId="0" fontId="5" fillId="0" borderId="162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left" wrapText="1"/>
    </xf>
    <xf numFmtId="168" fontId="8" fillId="15" borderId="124" xfId="0" applyNumberFormat="1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 indent="1"/>
    </xf>
    <xf numFmtId="0" fontId="8" fillId="6" borderId="26" xfId="0" applyFont="1" applyFill="1" applyBorder="1" applyAlignment="1">
      <alignment horizontal="center" vertical="top"/>
    </xf>
    <xf numFmtId="4" fontId="2" fillId="6" borderId="26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horizontal="center" vertical="center" wrapText="1"/>
    </xf>
    <xf numFmtId="0" fontId="7" fillId="16" borderId="129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left" vertical="center" wrapText="1" indent="1"/>
    </xf>
    <xf numFmtId="3" fontId="2" fillId="0" borderId="164" xfId="0" applyNumberFormat="1" applyFont="1" applyFill="1" applyBorder="1" applyAlignment="1">
      <alignment horizontal="center" vertical="center" shrinkToFit="1"/>
    </xf>
    <xf numFmtId="0" fontId="2" fillId="0" borderId="165" xfId="0" applyFont="1" applyFill="1" applyBorder="1" applyAlignment="1">
      <alignment horizontal="center" vertical="center" wrapText="1"/>
    </xf>
    <xf numFmtId="3" fontId="2" fillId="0" borderId="141" xfId="0" applyNumberFormat="1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wrapText="1"/>
    </xf>
    <xf numFmtId="3" fontId="2" fillId="9" borderId="141" xfId="0" applyNumberFormat="1" applyFont="1" applyFill="1" applyBorder="1" applyAlignment="1">
      <alignment horizontal="center" vertical="center" shrinkToFit="1"/>
    </xf>
    <xf numFmtId="4" fontId="2" fillId="0" borderId="115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top"/>
    </xf>
    <xf numFmtId="44" fontId="2" fillId="0" borderId="115" xfId="2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166" fontId="6" fillId="0" borderId="115" xfId="1" applyNumberFormat="1" applyFont="1" applyFill="1" applyBorder="1" applyAlignment="1">
      <alignment horizontal="center" vertical="center"/>
    </xf>
    <xf numFmtId="44" fontId="2" fillId="0" borderId="53" xfId="2" applyFont="1" applyFill="1" applyBorder="1" applyAlignment="1">
      <alignment horizontal="center" vertical="center"/>
    </xf>
    <xf numFmtId="2" fontId="2" fillId="17" borderId="0" xfId="0" applyNumberFormat="1" applyFont="1" applyFill="1" applyBorder="1" applyAlignment="1">
      <alignment horizontal="center" vertical="center"/>
    </xf>
    <xf numFmtId="0" fontId="5" fillId="0" borderId="159" xfId="0" applyFont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left" vertical="center" wrapText="1"/>
    </xf>
    <xf numFmtId="3" fontId="8" fillId="9" borderId="91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top"/>
    </xf>
    <xf numFmtId="4" fontId="2" fillId="7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3" fontId="8" fillId="6" borderId="26" xfId="0" applyNumberFormat="1" applyFont="1" applyFill="1" applyBorder="1" applyAlignment="1">
      <alignment horizontal="center" vertical="center"/>
    </xf>
    <xf numFmtId="168" fontId="6" fillId="15" borderId="124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/>
    </xf>
    <xf numFmtId="165" fontId="8" fillId="0" borderId="140" xfId="0" applyNumberFormat="1" applyFont="1" applyFill="1" applyBorder="1" applyAlignment="1">
      <alignment horizontal="center" vertical="center"/>
    </xf>
    <xf numFmtId="165" fontId="8" fillId="0" borderId="116" xfId="0" applyNumberFormat="1" applyFont="1" applyFill="1" applyBorder="1" applyAlignment="1">
      <alignment horizontal="center" vertical="center"/>
    </xf>
    <xf numFmtId="165" fontId="23" fillId="0" borderId="139" xfId="0" applyNumberFormat="1" applyFont="1" applyFill="1" applyBorder="1" applyAlignment="1">
      <alignment horizontal="center" vertical="center"/>
    </xf>
    <xf numFmtId="165" fontId="8" fillId="0" borderId="85" xfId="0" applyNumberFormat="1" applyFont="1" applyFill="1" applyBorder="1" applyAlignment="1">
      <alignment horizontal="center" vertical="center"/>
    </xf>
    <xf numFmtId="165" fontId="8" fillId="0" borderId="43" xfId="0" applyNumberFormat="1" applyFont="1" applyFill="1" applyBorder="1" applyAlignment="1">
      <alignment horizontal="center" vertical="center"/>
    </xf>
    <xf numFmtId="44" fontId="8" fillId="0" borderId="80" xfId="2" applyFont="1" applyFill="1" applyBorder="1" applyAlignment="1">
      <alignment horizontal="center" vertical="center"/>
    </xf>
    <xf numFmtId="44" fontId="8" fillId="0" borderId="7" xfId="2" applyFont="1" applyFill="1" applyBorder="1" applyAlignment="1">
      <alignment horizontal="center" vertical="center"/>
    </xf>
    <xf numFmtId="44" fontId="8" fillId="19" borderId="109" xfId="2" applyFont="1" applyFill="1" applyBorder="1" applyAlignment="1">
      <alignment horizontal="center" vertical="center"/>
    </xf>
    <xf numFmtId="44" fontId="8" fillId="0" borderId="140" xfId="2" applyFont="1" applyFill="1" applyBorder="1" applyAlignment="1">
      <alignment horizontal="center" vertical="center"/>
    </xf>
    <xf numFmtId="44" fontId="8" fillId="0" borderId="43" xfId="2" applyFont="1" applyFill="1" applyBorder="1" applyAlignment="1">
      <alignment horizontal="center" vertical="center"/>
    </xf>
    <xf numFmtId="44" fontId="8" fillId="0" borderId="163" xfId="2" applyFont="1" applyFill="1" applyBorder="1" applyAlignment="1">
      <alignment horizontal="center" vertical="center"/>
    </xf>
    <xf numFmtId="44" fontId="8" fillId="0" borderId="116" xfId="2" applyFont="1" applyFill="1" applyBorder="1" applyAlignment="1">
      <alignment horizontal="center" vertical="center"/>
    </xf>
    <xf numFmtId="44" fontId="8" fillId="0" borderId="139" xfId="2" applyFont="1" applyFill="1" applyBorder="1" applyAlignment="1">
      <alignment horizontal="center" vertical="center" shrinkToFit="1"/>
    </xf>
    <xf numFmtId="44" fontId="8" fillId="0" borderId="85" xfId="2" applyFont="1" applyFill="1" applyBorder="1" applyAlignment="1">
      <alignment horizontal="center" vertical="center"/>
    </xf>
    <xf numFmtId="169" fontId="8" fillId="15" borderId="50" xfId="2" applyNumberFormat="1" applyFont="1" applyFill="1" applyBorder="1" applyAlignment="1">
      <alignment horizontal="center" vertical="center"/>
    </xf>
    <xf numFmtId="169" fontId="8" fillId="15" borderId="14" xfId="2" applyNumberFormat="1" applyFont="1" applyFill="1" applyBorder="1" applyAlignment="1">
      <alignment horizontal="center" vertical="center"/>
    </xf>
    <xf numFmtId="169" fontId="8" fillId="15" borderId="8" xfId="2" applyNumberFormat="1" applyFont="1" applyFill="1" applyBorder="1" applyAlignment="1">
      <alignment horizontal="center" vertical="center"/>
    </xf>
    <xf numFmtId="169" fontId="8" fillId="15" borderId="0" xfId="2" applyNumberFormat="1" applyFont="1" applyFill="1" applyBorder="1" applyAlignment="1">
      <alignment horizontal="center" vertical="center"/>
    </xf>
    <xf numFmtId="169" fontId="8" fillId="15" borderId="16" xfId="2" applyNumberFormat="1" applyFont="1" applyFill="1" applyBorder="1" applyAlignment="1">
      <alignment horizontal="center" vertical="center"/>
    </xf>
    <xf numFmtId="169" fontId="8" fillId="15" borderId="97" xfId="2" applyNumberFormat="1" applyFont="1" applyFill="1" applyBorder="1" applyAlignment="1">
      <alignment horizontal="center" vertical="center"/>
    </xf>
    <xf numFmtId="169" fontId="8" fillId="15" borderId="107" xfId="2" applyNumberFormat="1" applyFont="1" applyFill="1" applyBorder="1" applyAlignment="1">
      <alignment horizontal="center" vertical="center"/>
    </xf>
    <xf numFmtId="169" fontId="8" fillId="15" borderId="26" xfId="2" applyNumberFormat="1" applyFont="1" applyFill="1" applyBorder="1" applyAlignment="1">
      <alignment horizontal="center" vertical="center"/>
    </xf>
    <xf numFmtId="44" fontId="8" fillId="0" borderId="71" xfId="2" applyFont="1" applyFill="1" applyBorder="1" applyAlignment="1">
      <alignment horizontal="center" vertical="center"/>
    </xf>
    <xf numFmtId="44" fontId="8" fillId="0" borderId="151" xfId="2" applyFont="1" applyFill="1" applyBorder="1" applyAlignment="1">
      <alignment horizontal="center" vertical="center"/>
    </xf>
    <xf numFmtId="44" fontId="8" fillId="0" borderId="63" xfId="2" applyFont="1" applyFill="1" applyBorder="1" applyAlignment="1">
      <alignment horizontal="center" vertical="center"/>
    </xf>
    <xf numFmtId="44" fontId="8" fillId="0" borderId="89" xfId="2" applyFont="1" applyFill="1" applyBorder="1" applyAlignment="1">
      <alignment horizontal="center" vertical="center"/>
    </xf>
    <xf numFmtId="44" fontId="8" fillId="0" borderId="88" xfId="2" applyFont="1" applyFill="1" applyBorder="1" applyAlignment="1">
      <alignment horizontal="center" vertical="center"/>
    </xf>
    <xf numFmtId="44" fontId="8" fillId="0" borderId="86" xfId="2" applyFont="1" applyFill="1" applyBorder="1" applyAlignment="1">
      <alignment horizontal="center" vertical="center"/>
    </xf>
    <xf numFmtId="44" fontId="8" fillId="0" borderId="73" xfId="2" applyFont="1" applyFill="1" applyBorder="1" applyAlignment="1">
      <alignment horizontal="center" vertical="center"/>
    </xf>
    <xf numFmtId="44" fontId="8" fillId="0" borderId="150" xfId="2" applyFont="1" applyFill="1" applyBorder="1" applyAlignment="1">
      <alignment horizontal="center" vertical="center"/>
    </xf>
    <xf numFmtId="2" fontId="8" fillId="0" borderId="86" xfId="0" applyNumberFormat="1" applyFont="1" applyFill="1" applyBorder="1" applyAlignment="1">
      <alignment horizontal="center" vertical="center"/>
    </xf>
    <xf numFmtId="2" fontId="8" fillId="0" borderId="89" xfId="0" applyNumberFormat="1" applyFont="1" applyFill="1" applyBorder="1" applyAlignment="1">
      <alignment horizontal="center" vertical="center"/>
    </xf>
    <xf numFmtId="2" fontId="8" fillId="0" borderId="63" xfId="0" applyNumberFormat="1" applyFont="1" applyFill="1" applyBorder="1" applyAlignment="1">
      <alignment horizontal="center" vertical="center"/>
    </xf>
    <xf numFmtId="2" fontId="8" fillId="0" borderId="150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3" fontId="8" fillId="0" borderId="151" xfId="0" applyNumberFormat="1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 wrapText="1"/>
    </xf>
    <xf numFmtId="165" fontId="8" fillId="0" borderId="80" xfId="0" applyNumberFormat="1" applyFont="1" applyFill="1" applyBorder="1" applyAlignment="1">
      <alignment horizontal="center" vertical="center"/>
    </xf>
    <xf numFmtId="169" fontId="8" fillId="18" borderId="71" xfId="2" applyNumberFormat="1" applyFont="1" applyFill="1" applyBorder="1" applyAlignment="1">
      <alignment horizontal="center" vertical="center"/>
    </xf>
    <xf numFmtId="169" fontId="8" fillId="18" borderId="151" xfId="2" applyNumberFormat="1" applyFont="1" applyFill="1" applyBorder="1" applyAlignment="1">
      <alignment horizontal="center" vertical="center"/>
    </xf>
    <xf numFmtId="169" fontId="8" fillId="15" borderId="63" xfId="2" applyNumberFormat="1" applyFont="1" applyFill="1" applyBorder="1" applyAlignment="1">
      <alignment horizontal="center" vertical="center"/>
    </xf>
    <xf numFmtId="0" fontId="8" fillId="6" borderId="151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169" fontId="8" fillId="5" borderId="70" xfId="2" applyNumberFormat="1" applyFont="1" applyFill="1" applyBorder="1" applyAlignment="1">
      <alignment horizontal="center" vertical="center"/>
    </xf>
    <xf numFmtId="169" fontId="8" fillId="5" borderId="42" xfId="2" applyNumberFormat="1" applyFont="1" applyFill="1" applyBorder="1" applyAlignment="1">
      <alignment horizontal="center" vertical="center"/>
    </xf>
    <xf numFmtId="169" fontId="8" fillId="5" borderId="145" xfId="2" applyNumberFormat="1" applyFont="1" applyFill="1" applyBorder="1" applyAlignment="1">
      <alignment horizontal="center" vertical="center"/>
    </xf>
    <xf numFmtId="169" fontId="8" fillId="5" borderId="124" xfId="2" applyNumberFormat="1" applyFont="1" applyFill="1" applyBorder="1" applyAlignment="1">
      <alignment horizontal="center" vertical="center"/>
    </xf>
    <xf numFmtId="169" fontId="6" fillId="5" borderId="42" xfId="2" applyNumberFormat="1" applyFont="1" applyFill="1" applyBorder="1" applyAlignment="1">
      <alignment horizontal="center" vertical="center"/>
    </xf>
    <xf numFmtId="169" fontId="8" fillId="5" borderId="108" xfId="2" applyNumberFormat="1" applyFont="1" applyFill="1" applyBorder="1" applyAlignment="1">
      <alignment horizontal="center" vertical="center"/>
    </xf>
    <xf numFmtId="169" fontId="6" fillId="5" borderId="145" xfId="2" applyNumberFormat="1" applyFont="1" applyFill="1" applyBorder="1" applyAlignment="1">
      <alignment horizontal="center" vertical="center"/>
    </xf>
    <xf numFmtId="169" fontId="8" fillId="5" borderId="106" xfId="2" applyNumberFormat="1" applyFont="1" applyFill="1" applyBorder="1" applyAlignment="1">
      <alignment horizontal="center" vertical="center"/>
    </xf>
    <xf numFmtId="169" fontId="6" fillId="5" borderId="70" xfId="2" applyNumberFormat="1" applyFont="1" applyFill="1" applyBorder="1" applyAlignment="1">
      <alignment horizontal="center" vertical="center"/>
    </xf>
    <xf numFmtId="169" fontId="6" fillId="5" borderId="108" xfId="2" applyNumberFormat="1" applyFont="1" applyFill="1" applyBorder="1" applyAlignment="1">
      <alignment horizontal="center" vertical="center"/>
    </xf>
    <xf numFmtId="169" fontId="8" fillId="5" borderId="149" xfId="2" applyNumberFormat="1" applyFont="1" applyFill="1" applyBorder="1" applyAlignment="1">
      <alignment horizontal="center" vertical="center"/>
    </xf>
    <xf numFmtId="169" fontId="8" fillId="5" borderId="49" xfId="2" applyNumberFormat="1" applyFont="1" applyFill="1" applyBorder="1" applyAlignment="1">
      <alignment horizontal="center" vertical="center"/>
    </xf>
    <xf numFmtId="169" fontId="8" fillId="5" borderId="103" xfId="2" applyNumberFormat="1" applyFont="1" applyFill="1" applyBorder="1" applyAlignment="1">
      <alignment horizontal="center" vertical="center"/>
    </xf>
    <xf numFmtId="169" fontId="8" fillId="5" borderId="118" xfId="2" applyNumberFormat="1" applyFont="1" applyFill="1" applyBorder="1" applyAlignment="1">
      <alignment horizontal="center" vertical="center"/>
    </xf>
    <xf numFmtId="169" fontId="6" fillId="5" borderId="103" xfId="2" applyNumberFormat="1" applyFont="1" applyFill="1" applyBorder="1" applyAlignment="1">
      <alignment horizontal="center" vertical="center"/>
    </xf>
    <xf numFmtId="169" fontId="8" fillId="5" borderId="52" xfId="2" applyNumberFormat="1" applyFont="1" applyFill="1" applyBorder="1" applyAlignment="1">
      <alignment horizontal="center" vertical="center"/>
    </xf>
    <xf numFmtId="169" fontId="6" fillId="5" borderId="52" xfId="2" applyNumberFormat="1" applyFont="1" applyFill="1" applyBorder="1" applyAlignment="1">
      <alignment horizontal="center" vertical="center"/>
    </xf>
    <xf numFmtId="169" fontId="6" fillId="5" borderId="25" xfId="2" applyNumberFormat="1" applyFont="1" applyFill="1" applyBorder="1" applyAlignment="1">
      <alignment horizontal="center" vertical="center"/>
    </xf>
    <xf numFmtId="169" fontId="8" fillId="5" borderId="25" xfId="2" applyNumberFormat="1" applyFont="1" applyFill="1" applyBorder="1" applyAlignment="1">
      <alignment horizontal="center" vertical="center"/>
    </xf>
    <xf numFmtId="169" fontId="8" fillId="5" borderId="122" xfId="2" applyNumberFormat="1" applyFont="1" applyFill="1" applyBorder="1" applyAlignment="1">
      <alignment horizontal="center" vertical="center"/>
    </xf>
    <xf numFmtId="169" fontId="6" fillId="5" borderId="106" xfId="2" applyNumberFormat="1" applyFont="1" applyFill="1" applyBorder="1" applyAlignment="1">
      <alignment horizontal="center" vertical="center"/>
    </xf>
    <xf numFmtId="169" fontId="8" fillId="5" borderId="50" xfId="2" applyNumberFormat="1" applyFont="1" applyFill="1" applyBorder="1" applyAlignment="1">
      <alignment horizontal="center" vertical="center"/>
    </xf>
    <xf numFmtId="169" fontId="8" fillId="5" borderId="14" xfId="2" applyNumberFormat="1" applyFont="1" applyFill="1" applyBorder="1" applyAlignment="1">
      <alignment horizontal="center" vertical="center"/>
    </xf>
    <xf numFmtId="169" fontId="8" fillId="5" borderId="8" xfId="2" applyNumberFormat="1" applyFont="1" applyFill="1" applyBorder="1" applyAlignment="1">
      <alignment horizontal="center" vertical="center"/>
    </xf>
    <xf numFmtId="169" fontId="6" fillId="5" borderId="74" xfId="2" applyNumberFormat="1" applyFont="1" applyFill="1" applyBorder="1" applyAlignment="1">
      <alignment horizontal="center" vertical="center" wrapText="1"/>
    </xf>
    <xf numFmtId="169" fontId="6" fillId="5" borderId="142" xfId="2" applyNumberFormat="1" applyFont="1" applyFill="1" applyBorder="1" applyAlignment="1">
      <alignment horizontal="center" vertical="center" wrapText="1"/>
    </xf>
    <xf numFmtId="169" fontId="6" fillId="5" borderId="166" xfId="2" applyNumberFormat="1" applyFont="1" applyFill="1" applyBorder="1" applyAlignment="1">
      <alignment horizontal="center" vertical="center" wrapText="1"/>
    </xf>
    <xf numFmtId="0" fontId="5" fillId="5" borderId="121" xfId="0" applyFont="1" applyFill="1" applyBorder="1" applyAlignment="1">
      <alignment horizontal="center" vertical="center" wrapText="1"/>
    </xf>
    <xf numFmtId="1" fontId="8" fillId="0" borderId="151" xfId="0" applyNumberFormat="1" applyFont="1" applyFill="1" applyBorder="1" applyAlignment="1">
      <alignment horizontal="center" vertical="center"/>
    </xf>
    <xf numFmtId="3" fontId="8" fillId="0" borderId="145" xfId="0" applyNumberFormat="1" applyFont="1" applyFill="1" applyBorder="1" applyAlignment="1">
      <alignment horizontal="center" vertical="center"/>
    </xf>
    <xf numFmtId="169" fontId="8" fillId="15" borderId="151" xfId="2" applyNumberFormat="1" applyFont="1" applyFill="1" applyBorder="1" applyAlignment="1">
      <alignment horizontal="center" vertical="center"/>
    </xf>
    <xf numFmtId="169" fontId="8" fillId="15" borderId="86" xfId="2" applyNumberFormat="1" applyFont="1" applyFill="1" applyBorder="1" applyAlignment="1">
      <alignment horizontal="center" vertical="center"/>
    </xf>
    <xf numFmtId="169" fontId="8" fillId="15" borderId="71" xfId="2" applyNumberFormat="1" applyFont="1" applyFill="1" applyBorder="1" applyAlignment="1">
      <alignment horizontal="center" vertical="center"/>
    </xf>
    <xf numFmtId="169" fontId="8" fillId="15" borderId="80" xfId="2" applyNumberFormat="1" applyFont="1" applyFill="1" applyBorder="1" applyAlignment="1">
      <alignment horizontal="center" vertical="center"/>
    </xf>
    <xf numFmtId="1" fontId="8" fillId="0" borderId="140" xfId="0" applyNumberFormat="1" applyFont="1" applyFill="1" applyBorder="1" applyAlignment="1">
      <alignment horizontal="center" vertical="center"/>
    </xf>
    <xf numFmtId="169" fontId="8" fillId="15" borderId="140" xfId="2" applyNumberFormat="1" applyFont="1" applyFill="1" applyBorder="1" applyAlignment="1">
      <alignment horizontal="center" vertical="center"/>
    </xf>
    <xf numFmtId="169" fontId="8" fillId="15" borderId="116" xfId="2" applyNumberFormat="1" applyFont="1" applyFill="1" applyBorder="1" applyAlignment="1">
      <alignment horizontal="center" vertical="center"/>
    </xf>
    <xf numFmtId="2" fontId="8" fillId="0" borderId="71" xfId="0" applyNumberFormat="1" applyFont="1" applyFill="1" applyBorder="1" applyAlignment="1">
      <alignment horizontal="center" vertical="center"/>
    </xf>
    <xf numFmtId="169" fontId="6" fillId="15" borderId="0" xfId="2" applyNumberFormat="1" applyFont="1" applyFill="1" applyBorder="1" applyAlignment="1">
      <alignment horizontal="center" vertical="center" wrapText="1"/>
    </xf>
    <xf numFmtId="169" fontId="6" fillId="15" borderId="8" xfId="2" applyNumberFormat="1" applyFont="1" applyFill="1" applyBorder="1" applyAlignment="1">
      <alignment horizontal="center" vertical="center" wrapText="1"/>
    </xf>
    <xf numFmtId="169" fontId="6" fillId="15" borderId="14" xfId="2" applyNumberFormat="1" applyFont="1" applyFill="1" applyBorder="1" applyAlignment="1">
      <alignment horizontal="center" vertical="center" wrapText="1"/>
    </xf>
    <xf numFmtId="3" fontId="8" fillId="0" borderId="140" xfId="0" applyNumberFormat="1" applyFont="1" applyFill="1" applyBorder="1" applyAlignment="1">
      <alignment horizontal="center" vertical="center"/>
    </xf>
    <xf numFmtId="3" fontId="8" fillId="0" borderId="71" xfId="0" applyNumberFormat="1" applyFont="1" applyFill="1" applyBorder="1" applyAlignment="1">
      <alignment horizontal="center" vertical="center" wrapText="1"/>
    </xf>
    <xf numFmtId="2" fontId="12" fillId="0" borderId="63" xfId="0" applyNumberFormat="1" applyFont="1" applyFill="1" applyBorder="1" applyAlignment="1">
      <alignment horizontal="center" vertical="center" wrapText="1"/>
    </xf>
    <xf numFmtId="2" fontId="12" fillId="0" borderId="89" xfId="0" applyNumberFormat="1" applyFont="1" applyFill="1" applyBorder="1" applyAlignment="1">
      <alignment horizontal="center" vertical="center" wrapText="1"/>
    </xf>
    <xf numFmtId="2" fontId="12" fillId="0" borderId="151" xfId="0" applyNumberFormat="1" applyFont="1" applyFill="1" applyBorder="1" applyAlignment="1">
      <alignment horizontal="center" vertical="center" wrapText="1"/>
    </xf>
    <xf numFmtId="2" fontId="8" fillId="17" borderId="25" xfId="0" applyNumberFormat="1" applyFont="1" applyFill="1" applyBorder="1" applyAlignment="1">
      <alignment horizontal="center" vertical="center"/>
    </xf>
    <xf numFmtId="2" fontId="12" fillId="17" borderId="28" xfId="0" applyNumberFormat="1" applyFont="1" applyFill="1" applyBorder="1" applyAlignment="1">
      <alignment horizontal="center" vertical="center" wrapText="1"/>
    </xf>
    <xf numFmtId="44" fontId="8" fillId="17" borderId="28" xfId="2" applyFont="1" applyFill="1" applyBorder="1" applyAlignment="1">
      <alignment horizontal="center" vertical="center"/>
    </xf>
    <xf numFmtId="44" fontId="8" fillId="17" borderId="90" xfId="2" applyFont="1" applyFill="1" applyBorder="1" applyAlignment="1">
      <alignment horizontal="center" vertical="center"/>
    </xf>
    <xf numFmtId="44" fontId="8" fillId="17" borderId="99" xfId="2" applyFont="1" applyFill="1" applyBorder="1" applyAlignment="1">
      <alignment horizontal="center" vertical="center"/>
    </xf>
    <xf numFmtId="44" fontId="6" fillId="17" borderId="90" xfId="2" applyFont="1" applyFill="1" applyBorder="1" applyAlignment="1">
      <alignment horizontal="center" vertical="center"/>
    </xf>
    <xf numFmtId="44" fontId="8" fillId="17" borderId="29" xfId="2" applyFont="1" applyFill="1" applyBorder="1" applyAlignment="1">
      <alignment horizontal="center" vertical="center"/>
    </xf>
    <xf numFmtId="44" fontId="8" fillId="17" borderId="100" xfId="2" applyFont="1" applyFill="1" applyBorder="1" applyAlignment="1">
      <alignment horizontal="center" vertical="center"/>
    </xf>
    <xf numFmtId="44" fontId="6" fillId="17" borderId="29" xfId="2" applyFont="1" applyFill="1" applyBorder="1" applyAlignment="1">
      <alignment horizontal="center" vertical="center"/>
    </xf>
    <xf numFmtId="44" fontId="6" fillId="17" borderId="92" xfId="2" applyFont="1" applyFill="1" applyBorder="1" applyAlignment="1">
      <alignment horizontal="center" vertical="center"/>
    </xf>
    <xf numFmtId="44" fontId="6" fillId="17" borderId="58" xfId="2" applyFont="1" applyFill="1" applyBorder="1" applyAlignment="1">
      <alignment horizontal="center" vertical="center"/>
    </xf>
    <xf numFmtId="44" fontId="8" fillId="17" borderId="93" xfId="2" applyFont="1" applyFill="1" applyBorder="1" applyAlignment="1">
      <alignment horizontal="center" vertical="center"/>
    </xf>
    <xf numFmtId="44" fontId="8" fillId="17" borderId="30" xfId="2" applyFont="1" applyFill="1" applyBorder="1" applyAlignment="1">
      <alignment horizontal="center" vertical="center"/>
    </xf>
    <xf numFmtId="166" fontId="8" fillId="17" borderId="29" xfId="1" applyNumberFormat="1" applyFont="1" applyFill="1" applyBorder="1" applyAlignment="1">
      <alignment horizontal="center" vertical="center"/>
    </xf>
    <xf numFmtId="166" fontId="8" fillId="17" borderId="90" xfId="1" applyNumberFormat="1" applyFont="1" applyFill="1" applyBorder="1" applyAlignment="1">
      <alignment horizontal="center" vertical="center"/>
    </xf>
    <xf numFmtId="44" fontId="6" fillId="17" borderId="28" xfId="2" applyFont="1" applyFill="1" applyBorder="1" applyAlignment="1">
      <alignment horizontal="center" vertical="center"/>
    </xf>
    <xf numFmtId="44" fontId="8" fillId="17" borderId="92" xfId="2" applyFont="1" applyFill="1" applyBorder="1" applyAlignment="1">
      <alignment horizontal="center" vertical="center"/>
    </xf>
    <xf numFmtId="3" fontId="8" fillId="20" borderId="29" xfId="0" applyNumberFormat="1" applyFont="1" applyFill="1" applyBorder="1" applyAlignment="1">
      <alignment horizontal="center" vertical="center" wrapText="1"/>
    </xf>
    <xf numFmtId="2" fontId="12" fillId="20" borderId="90" xfId="0" applyNumberFormat="1" applyFont="1" applyFill="1" applyBorder="1" applyAlignment="1">
      <alignment horizontal="center" vertical="center" wrapText="1"/>
    </xf>
    <xf numFmtId="2" fontId="12" fillId="20" borderId="29" xfId="0" applyNumberFormat="1" applyFont="1" applyFill="1" applyBorder="1" applyAlignment="1">
      <alignment horizontal="center" vertical="center" wrapText="1"/>
    </xf>
    <xf numFmtId="2" fontId="12" fillId="20" borderId="99" xfId="0" applyNumberFormat="1" applyFont="1" applyFill="1" applyBorder="1" applyAlignment="1">
      <alignment horizontal="center" vertical="center" wrapText="1"/>
    </xf>
    <xf numFmtId="44" fontId="8" fillId="17" borderId="49" xfId="2" applyFont="1" applyFill="1" applyBorder="1" applyAlignment="1">
      <alignment horizontal="center" vertical="center"/>
    </xf>
    <xf numFmtId="44" fontId="8" fillId="17" borderId="103" xfId="2" applyFont="1" applyFill="1" applyBorder="1" applyAlignment="1">
      <alignment horizontal="center" vertical="center"/>
    </xf>
    <xf numFmtId="44" fontId="8" fillId="17" borderId="122" xfId="2" applyFont="1" applyFill="1" applyBorder="1" applyAlignment="1">
      <alignment horizontal="center" vertical="center"/>
    </xf>
    <xf numFmtId="44" fontId="6" fillId="17" borderId="103" xfId="2" applyFont="1" applyFill="1" applyBorder="1" applyAlignment="1">
      <alignment horizontal="center" vertical="center"/>
    </xf>
    <xf numFmtId="44" fontId="8" fillId="17" borderId="52" xfId="2" applyFont="1" applyFill="1" applyBorder="1" applyAlignment="1">
      <alignment horizontal="center" vertical="center"/>
    </xf>
    <xf numFmtId="44" fontId="8" fillId="17" borderId="115" xfId="2" applyFont="1" applyFill="1" applyBorder="1" applyAlignment="1">
      <alignment horizontal="center" vertical="center"/>
    </xf>
    <xf numFmtId="2" fontId="12" fillId="20" borderId="58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horizontal="left" vertical="top"/>
    </xf>
    <xf numFmtId="42" fontId="8" fillId="0" borderId="106" xfId="0" applyNumberFormat="1" applyFont="1" applyFill="1" applyBorder="1" applyAlignment="1">
      <alignment horizontal="center" vertical="center"/>
    </xf>
    <xf numFmtId="42" fontId="8" fillId="0" borderId="42" xfId="0" applyNumberFormat="1" applyFont="1" applyFill="1" applyBorder="1" applyAlignment="1">
      <alignment horizontal="center" vertical="center"/>
    </xf>
    <xf numFmtId="42" fontId="8" fillId="0" borderId="149" xfId="0" applyNumberFormat="1" applyFont="1" applyFill="1" applyBorder="1" applyAlignment="1">
      <alignment horizontal="center" vertical="center"/>
    </xf>
    <xf numFmtId="42" fontId="8" fillId="0" borderId="108" xfId="0" applyNumberFormat="1" applyFont="1" applyFill="1" applyBorder="1" applyAlignment="1">
      <alignment horizontal="center" vertical="center"/>
    </xf>
    <xf numFmtId="42" fontId="8" fillId="0" borderId="169" xfId="0" applyNumberFormat="1" applyFont="1" applyFill="1" applyBorder="1" applyAlignment="1">
      <alignment horizontal="center" vertical="center"/>
    </xf>
    <xf numFmtId="42" fontId="8" fillId="0" borderId="106" xfId="0" applyNumberFormat="1" applyFont="1" applyFill="1" applyBorder="1" applyAlignment="1">
      <alignment vertical="center"/>
    </xf>
    <xf numFmtId="42" fontId="8" fillId="0" borderId="0" xfId="0" applyNumberFormat="1" applyFont="1" applyFill="1" applyBorder="1" applyAlignment="1">
      <alignment horizontal="left" vertical="top"/>
    </xf>
    <xf numFmtId="42" fontId="8" fillId="0" borderId="42" xfId="0" applyNumberFormat="1" applyFont="1" applyFill="1" applyBorder="1" applyAlignment="1">
      <alignment vertical="center"/>
    </xf>
    <xf numFmtId="42" fontId="8" fillId="0" borderId="108" xfId="0" applyNumberFormat="1" applyFont="1" applyFill="1" applyBorder="1" applyAlignment="1">
      <alignment vertical="center"/>
    </xf>
    <xf numFmtId="2" fontId="8" fillId="20" borderId="49" xfId="0" applyNumberFormat="1" applyFont="1" applyFill="1" applyBorder="1" applyAlignment="1">
      <alignment horizontal="center" vertical="center"/>
    </xf>
    <xf numFmtId="2" fontId="8" fillId="20" borderId="52" xfId="0" applyNumberFormat="1" applyFont="1" applyFill="1" applyBorder="1" applyAlignment="1">
      <alignment horizontal="center" vertical="center"/>
    </xf>
    <xf numFmtId="2" fontId="8" fillId="20" borderId="25" xfId="0" applyNumberFormat="1" applyFont="1" applyFill="1" applyBorder="1" applyAlignment="1">
      <alignment horizontal="center" vertical="center"/>
    </xf>
    <xf numFmtId="2" fontId="23" fillId="20" borderId="52" xfId="0" applyNumberFormat="1" applyFont="1" applyFill="1" applyBorder="1" applyAlignment="1">
      <alignment horizontal="center" vertical="center"/>
    </xf>
    <xf numFmtId="44" fontId="8" fillId="20" borderId="109" xfId="2" applyFont="1" applyFill="1" applyBorder="1" applyAlignment="1">
      <alignment horizontal="center" vertical="center"/>
    </xf>
    <xf numFmtId="44" fontId="8" fillId="20" borderId="103" xfId="2" applyFont="1" applyFill="1" applyBorder="1" applyAlignment="1">
      <alignment horizontal="center" vertical="center"/>
    </xf>
    <xf numFmtId="44" fontId="8" fillId="20" borderId="122" xfId="2" applyFont="1" applyFill="1" applyBorder="1" applyAlignment="1">
      <alignment horizontal="center" vertical="center"/>
    </xf>
    <xf numFmtId="2" fontId="8" fillId="20" borderId="109" xfId="0" applyNumberFormat="1" applyFont="1" applyFill="1" applyBorder="1" applyAlignment="1">
      <alignment horizontal="center" vertical="center"/>
    </xf>
    <xf numFmtId="2" fontId="8" fillId="20" borderId="118" xfId="0" applyNumberFormat="1" applyFont="1" applyFill="1" applyBorder="1" applyAlignment="1">
      <alignment horizontal="center" vertical="center"/>
    </xf>
    <xf numFmtId="42" fontId="6" fillId="0" borderId="42" xfId="0" applyNumberFormat="1" applyFont="1" applyFill="1" applyBorder="1" applyAlignment="1">
      <alignment horizontal="center" vertical="center"/>
    </xf>
    <xf numFmtId="42" fontId="6" fillId="0" borderId="108" xfId="0" applyNumberFormat="1" applyFont="1" applyFill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4" fontId="8" fillId="15" borderId="109" xfId="2" applyFont="1" applyFill="1" applyBorder="1" applyAlignment="1">
      <alignment horizontal="center" vertical="center"/>
    </xf>
    <xf numFmtId="44" fontId="8" fillId="15" borderId="103" xfId="2" applyFont="1" applyFill="1" applyBorder="1" applyAlignment="1">
      <alignment horizontal="center" vertical="center"/>
    </xf>
    <xf numFmtId="44" fontId="8" fillId="15" borderId="122" xfId="2" applyFont="1" applyFill="1" applyBorder="1" applyAlignment="1">
      <alignment horizontal="center" vertical="center"/>
    </xf>
    <xf numFmtId="42" fontId="8" fillId="0" borderId="71" xfId="2" applyNumberFormat="1" applyFont="1" applyFill="1" applyBorder="1" applyAlignment="1">
      <alignment horizontal="center" vertical="center"/>
    </xf>
    <xf numFmtId="42" fontId="8" fillId="0" borderId="151" xfId="2" applyNumberFormat="1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44" fontId="6" fillId="17" borderId="49" xfId="2" applyFont="1" applyFill="1" applyBorder="1" applyAlignment="1">
      <alignment horizontal="center" vertical="center"/>
    </xf>
    <xf numFmtId="42" fontId="6" fillId="0" borderId="169" xfId="0" applyNumberFormat="1" applyFont="1" applyFill="1" applyBorder="1" applyAlignment="1">
      <alignment horizontal="center" vertical="center"/>
    </xf>
    <xf numFmtId="2" fontId="23" fillId="20" borderId="0" xfId="0" applyNumberFormat="1" applyFont="1" applyFill="1" applyBorder="1" applyAlignment="1">
      <alignment horizontal="center" vertical="center"/>
    </xf>
    <xf numFmtId="2" fontId="8" fillId="20" borderId="0" xfId="0" applyNumberFormat="1" applyFont="1" applyFill="1" applyBorder="1" applyAlignment="1">
      <alignment horizontal="center" vertical="center"/>
    </xf>
    <xf numFmtId="44" fontId="6" fillId="17" borderId="121" xfId="2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wrapText="1"/>
    </xf>
    <xf numFmtId="44" fontId="8" fillId="17" borderId="58" xfId="2" applyFont="1" applyFill="1" applyBorder="1" applyAlignment="1">
      <alignment horizontal="center" vertical="center"/>
    </xf>
    <xf numFmtId="42" fontId="8" fillId="0" borderId="36" xfId="0" applyNumberFormat="1" applyFont="1" applyFill="1" applyBorder="1" applyAlignment="1">
      <alignment horizontal="center" vertical="center"/>
    </xf>
    <xf numFmtId="44" fontId="8" fillId="17" borderId="121" xfId="2" applyFont="1" applyFill="1" applyBorder="1" applyAlignment="1">
      <alignment horizontal="center" vertical="center"/>
    </xf>
    <xf numFmtId="44" fontId="8" fillId="17" borderId="48" xfId="2" applyFont="1" applyFill="1" applyBorder="1" applyAlignment="1">
      <alignment horizontal="center" vertical="center"/>
    </xf>
    <xf numFmtId="44" fontId="6" fillId="17" borderId="118" xfId="2" applyFont="1" applyFill="1" applyBorder="1" applyAlignment="1">
      <alignment horizontal="center" vertical="center"/>
    </xf>
    <xf numFmtId="44" fontId="6" fillId="17" borderId="30" xfId="2" applyFont="1" applyFill="1" applyBorder="1" applyAlignment="1">
      <alignment horizontal="center" vertical="center"/>
    </xf>
    <xf numFmtId="44" fontId="6" fillId="17" borderId="25" xfId="2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42" fontId="8" fillId="0" borderId="70" xfId="0" applyNumberFormat="1" applyFont="1" applyFill="1" applyBorder="1" applyAlignment="1">
      <alignment horizontal="center" vertical="center"/>
    </xf>
    <xf numFmtId="42" fontId="8" fillId="0" borderId="145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18" fillId="0" borderId="10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56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6" fillId="0" borderId="144" xfId="0" applyFont="1" applyFill="1" applyBorder="1" applyAlignment="1">
      <alignment horizontal="center" vertical="top" wrapText="1"/>
    </xf>
    <xf numFmtId="0" fontId="8" fillId="0" borderId="137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8" fillId="0" borderId="12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4" fontId="8" fillId="17" borderId="53" xfId="2" applyFont="1" applyFill="1" applyBorder="1" applyAlignment="1">
      <alignment horizontal="center" vertical="center"/>
    </xf>
    <xf numFmtId="42" fontId="5" fillId="21" borderId="70" xfId="0" applyNumberFormat="1" applyFont="1" applyFill="1" applyBorder="1" applyAlignment="1">
      <alignment horizontal="center" vertical="center" wrapText="1"/>
    </xf>
    <xf numFmtId="0" fontId="5" fillId="21" borderId="71" xfId="0" applyFont="1" applyFill="1" applyBorder="1" applyAlignment="1">
      <alignment horizontal="center" vertical="center" wrapText="1"/>
    </xf>
    <xf numFmtId="42" fontId="12" fillId="21" borderId="137" xfId="0" applyNumberFormat="1" applyFont="1" applyFill="1" applyBorder="1" applyAlignment="1">
      <alignment horizontal="center" vertical="center" wrapText="1"/>
    </xf>
    <xf numFmtId="2" fontId="12" fillId="21" borderId="137" xfId="0" applyNumberFormat="1" applyFont="1" applyFill="1" applyBorder="1" applyAlignment="1">
      <alignment horizontal="center" vertical="center" wrapText="1"/>
    </xf>
    <xf numFmtId="2" fontId="12" fillId="20" borderId="28" xfId="0" applyNumberFormat="1" applyFont="1" applyFill="1" applyBorder="1" applyAlignment="1">
      <alignment horizontal="center" vertical="center" wrapText="1"/>
    </xf>
    <xf numFmtId="44" fontId="8" fillId="20" borderId="49" xfId="2" applyFont="1" applyFill="1" applyBorder="1" applyAlignment="1">
      <alignment horizontal="center" vertical="center"/>
    </xf>
    <xf numFmtId="44" fontId="8" fillId="20" borderId="58" xfId="2" applyFont="1" applyFill="1" applyBorder="1" applyAlignment="1">
      <alignment horizontal="center" vertical="center"/>
    </xf>
    <xf numFmtId="44" fontId="8" fillId="20" borderId="48" xfId="2" applyFont="1" applyFill="1" applyBorder="1" applyAlignment="1">
      <alignment horizontal="center" vertical="center"/>
    </xf>
    <xf numFmtId="44" fontId="8" fillId="20" borderId="28" xfId="2" applyFont="1" applyFill="1" applyBorder="1" applyAlignment="1">
      <alignment horizontal="center" vertical="center"/>
    </xf>
    <xf numFmtId="44" fontId="8" fillId="20" borderId="93" xfId="2" applyFont="1" applyFill="1" applyBorder="1" applyAlignment="1">
      <alignment horizontal="center" vertical="center"/>
    </xf>
    <xf numFmtId="44" fontId="8" fillId="20" borderId="52" xfId="2" applyFont="1" applyFill="1" applyBorder="1" applyAlignment="1">
      <alignment horizontal="center" vertical="center"/>
    </xf>
    <xf numFmtId="44" fontId="8" fillId="20" borderId="115" xfId="2" applyFont="1" applyFill="1" applyBorder="1" applyAlignment="1">
      <alignment horizontal="center" vertical="center"/>
    </xf>
    <xf numFmtId="44" fontId="6" fillId="20" borderId="103" xfId="2" applyFont="1" applyFill="1" applyBorder="1" applyAlignment="1">
      <alignment horizontal="center" vertical="center"/>
    </xf>
    <xf numFmtId="44" fontId="6" fillId="20" borderId="118" xfId="2" applyFont="1" applyFill="1" applyBorder="1" applyAlignment="1">
      <alignment horizontal="center" vertical="center"/>
    </xf>
    <xf numFmtId="44" fontId="6" fillId="20" borderId="50" xfId="2" applyFont="1" applyFill="1" applyBorder="1" applyAlignment="1">
      <alignment horizontal="center" vertical="center"/>
    </xf>
    <xf numFmtId="44" fontId="6" fillId="20" borderId="0" xfId="2" applyFont="1" applyFill="1" applyBorder="1" applyAlignment="1">
      <alignment horizontal="center" vertical="center"/>
    </xf>
    <xf numFmtId="44" fontId="8" fillId="20" borderId="99" xfId="2" applyFont="1" applyFill="1" applyBorder="1" applyAlignment="1">
      <alignment horizontal="center" vertical="center"/>
    </xf>
    <xf numFmtId="44" fontId="8" fillId="20" borderId="29" xfId="2" applyFont="1" applyFill="1" applyBorder="1" applyAlignment="1">
      <alignment horizontal="center" vertical="center"/>
    </xf>
    <xf numFmtId="44" fontId="8" fillId="20" borderId="90" xfId="2" applyFont="1" applyFill="1" applyBorder="1" applyAlignment="1">
      <alignment horizontal="center" vertical="center"/>
    </xf>
    <xf numFmtId="44" fontId="8" fillId="20" borderId="53" xfId="2" applyFont="1" applyFill="1" applyBorder="1" applyAlignment="1">
      <alignment horizontal="center" vertical="center"/>
    </xf>
    <xf numFmtId="44" fontId="6" fillId="20" borderId="30" xfId="2" applyFont="1" applyFill="1" applyBorder="1" applyAlignment="1">
      <alignment horizontal="center" vertical="center"/>
    </xf>
    <xf numFmtId="44" fontId="6" fillId="20" borderId="92" xfId="2" applyFont="1" applyFill="1" applyBorder="1" applyAlignment="1">
      <alignment horizontal="center" vertical="center"/>
    </xf>
    <xf numFmtId="44" fontId="6" fillId="20" borderId="48" xfId="2" applyFont="1" applyFill="1" applyBorder="1" applyAlignment="1">
      <alignment horizontal="center" vertical="center"/>
    </xf>
    <xf numFmtId="44" fontId="6" fillId="20" borderId="51" xfId="2" applyFont="1" applyFill="1" applyBorder="1" applyAlignment="1">
      <alignment horizontal="center" vertical="center"/>
    </xf>
    <xf numFmtId="44" fontId="6" fillId="20" borderId="90" xfId="2" applyFont="1" applyFill="1" applyBorder="1" applyAlignment="1">
      <alignment horizontal="center" vertical="center"/>
    </xf>
    <xf numFmtId="44" fontId="6" fillId="20" borderId="29" xfId="2" applyFont="1" applyFill="1" applyBorder="1" applyAlignment="1">
      <alignment horizontal="center" vertical="center"/>
    </xf>
    <xf numFmtId="44" fontId="8" fillId="20" borderId="30" xfId="2" applyFont="1" applyFill="1" applyBorder="1" applyAlignment="1">
      <alignment horizontal="center" vertical="center"/>
    </xf>
    <xf numFmtId="166" fontId="8" fillId="20" borderId="29" xfId="1" applyNumberFormat="1" applyFont="1" applyFill="1" applyBorder="1" applyAlignment="1">
      <alignment horizontal="center" vertical="center"/>
    </xf>
    <xf numFmtId="166" fontId="8" fillId="20" borderId="90" xfId="1" applyNumberFormat="1" applyFont="1" applyFill="1" applyBorder="1" applyAlignment="1">
      <alignment horizontal="center" vertical="center"/>
    </xf>
    <xf numFmtId="2" fontId="8" fillId="20" borderId="30" xfId="0" applyNumberFormat="1" applyFont="1" applyFill="1" applyBorder="1" applyAlignment="1">
      <alignment horizontal="center" vertical="center"/>
    </xf>
    <xf numFmtId="44" fontId="8" fillId="22" borderId="106" xfId="0" applyNumberFormat="1" applyFont="1" applyFill="1" applyBorder="1" applyAlignment="1">
      <alignment vertical="center"/>
    </xf>
    <xf numFmtId="44" fontId="8" fillId="22" borderId="42" xfId="0" applyNumberFormat="1" applyFont="1" applyFill="1" applyBorder="1" applyAlignment="1">
      <alignment horizontal="center" vertical="center"/>
    </xf>
    <xf numFmtId="44" fontId="8" fillId="22" borderId="108" xfId="0" applyNumberFormat="1" applyFont="1" applyFill="1" applyBorder="1" applyAlignment="1">
      <alignment horizontal="center" vertical="center"/>
    </xf>
    <xf numFmtId="44" fontId="8" fillId="22" borderId="73" xfId="0" applyNumberFormat="1" applyFont="1" applyFill="1" applyBorder="1" applyAlignment="1">
      <alignment horizontal="center" vertical="center"/>
    </xf>
    <xf numFmtId="44" fontId="8" fillId="22" borderId="63" xfId="0" applyNumberFormat="1" applyFont="1" applyFill="1" applyBorder="1" applyAlignment="1">
      <alignment horizontal="center" vertical="center"/>
    </xf>
    <xf numFmtId="44" fontId="8" fillId="22" borderId="151" xfId="0" applyNumberFormat="1" applyFont="1" applyFill="1" applyBorder="1" applyAlignment="1">
      <alignment horizontal="center" vertical="center"/>
    </xf>
    <xf numFmtId="44" fontId="8" fillId="22" borderId="37" xfId="0" applyNumberFormat="1" applyFont="1" applyFill="1" applyBorder="1" applyAlignment="1">
      <alignment horizontal="center" vertical="center"/>
    </xf>
    <xf numFmtId="44" fontId="8" fillId="22" borderId="86" xfId="0" applyNumberFormat="1" applyFont="1" applyFill="1" applyBorder="1" applyAlignment="1">
      <alignment horizontal="center" vertical="center"/>
    </xf>
    <xf numFmtId="44" fontId="8" fillId="22" borderId="106" xfId="0" applyNumberFormat="1" applyFont="1" applyFill="1" applyBorder="1" applyAlignment="1">
      <alignment horizontal="center" vertical="center"/>
    </xf>
    <xf numFmtId="44" fontId="8" fillId="22" borderId="169" xfId="0" applyNumberFormat="1" applyFont="1" applyFill="1" applyBorder="1" applyAlignment="1">
      <alignment horizontal="center" vertical="center"/>
    </xf>
    <xf numFmtId="44" fontId="8" fillId="22" borderId="124" xfId="0" applyNumberFormat="1" applyFont="1" applyFill="1" applyBorder="1" applyAlignment="1">
      <alignment horizontal="center" vertical="center"/>
    </xf>
    <xf numFmtId="44" fontId="8" fillId="22" borderId="7" xfId="0" applyNumberFormat="1" applyFont="1" applyFill="1" applyBorder="1" applyAlignment="1">
      <alignment horizontal="center" vertical="center"/>
    </xf>
    <xf numFmtId="44" fontId="8" fillId="22" borderId="108" xfId="0" applyNumberFormat="1" applyFont="1" applyFill="1" applyBorder="1" applyAlignment="1">
      <alignment vertical="center"/>
    </xf>
    <xf numFmtId="44" fontId="8" fillId="22" borderId="149" xfId="0" applyNumberFormat="1" applyFont="1" applyFill="1" applyBorder="1" applyAlignment="1">
      <alignment horizontal="center" vertical="center"/>
    </xf>
    <xf numFmtId="44" fontId="8" fillId="22" borderId="70" xfId="0" applyNumberFormat="1" applyFont="1" applyFill="1" applyBorder="1" applyAlignment="1">
      <alignment horizontal="center" vertical="center"/>
    </xf>
    <xf numFmtId="44" fontId="6" fillId="22" borderId="70" xfId="0" applyNumberFormat="1" applyFont="1" applyFill="1" applyBorder="1" applyAlignment="1">
      <alignment horizontal="center" vertical="center"/>
    </xf>
    <xf numFmtId="44" fontId="6" fillId="22" borderId="149" xfId="0" applyNumberFormat="1" applyFont="1" applyFill="1" applyBorder="1" applyAlignment="1">
      <alignment horizontal="center" vertical="center"/>
    </xf>
    <xf numFmtId="44" fontId="6" fillId="22" borderId="63" xfId="0" applyNumberFormat="1" applyFont="1" applyFill="1" applyBorder="1" applyAlignment="1">
      <alignment horizontal="center" vertical="center"/>
    </xf>
    <xf numFmtId="44" fontId="8" fillId="22" borderId="42" xfId="2" applyFont="1" applyFill="1" applyBorder="1" applyAlignment="1">
      <alignment horizontal="center" vertical="center"/>
    </xf>
    <xf numFmtId="44" fontId="8" fillId="22" borderId="50" xfId="2" applyFont="1" applyFill="1" applyBorder="1" applyAlignment="1">
      <alignment horizontal="center" vertical="center"/>
    </xf>
    <xf numFmtId="44" fontId="8" fillId="22" borderId="8" xfId="2" applyFont="1" applyFill="1" applyBorder="1" applyAlignment="1">
      <alignment horizontal="center" vertical="center"/>
    </xf>
    <xf numFmtId="44" fontId="8" fillId="22" borderId="14" xfId="2" applyFont="1" applyFill="1" applyBorder="1" applyAlignment="1">
      <alignment horizontal="center" vertical="center"/>
    </xf>
    <xf numFmtId="44" fontId="8" fillId="22" borderId="48" xfId="2" applyFont="1" applyFill="1" applyBorder="1" applyAlignment="1">
      <alignment horizontal="center" vertical="center"/>
    </xf>
    <xf numFmtId="44" fontId="8" fillId="22" borderId="37" xfId="2" applyFont="1" applyFill="1" applyBorder="1" applyAlignment="1">
      <alignment horizontal="center" vertical="center"/>
    </xf>
    <xf numFmtId="44" fontId="8" fillId="22" borderId="97" xfId="2" applyFont="1" applyFill="1" applyBorder="1" applyAlignment="1">
      <alignment horizontal="center" vertical="center"/>
    </xf>
    <xf numFmtId="44" fontId="8" fillId="22" borderId="0" xfId="2" applyFont="1" applyFill="1" applyBorder="1" applyAlignment="1">
      <alignment horizontal="center" vertical="center"/>
    </xf>
    <xf numFmtId="44" fontId="6" fillId="22" borderId="8" xfId="2" applyFont="1" applyFill="1" applyBorder="1" applyAlignment="1">
      <alignment horizontal="center" vertical="center"/>
    </xf>
    <xf numFmtId="44" fontId="6" fillId="22" borderId="97" xfId="2" applyFont="1" applyFill="1" applyBorder="1" applyAlignment="1">
      <alignment horizontal="center" vertical="center"/>
    </xf>
    <xf numFmtId="42" fontId="6" fillId="0" borderId="124" xfId="0" applyNumberFormat="1" applyFont="1" applyFill="1" applyBorder="1" applyAlignment="1">
      <alignment horizontal="center" vertical="center"/>
    </xf>
    <xf numFmtId="42" fontId="6" fillId="0" borderId="169" xfId="2" applyNumberFormat="1" applyFont="1" applyFill="1" applyBorder="1" applyAlignment="1">
      <alignment horizontal="center" vertical="center"/>
    </xf>
    <xf numFmtId="44" fontId="6" fillId="22" borderId="16" xfId="2" applyFont="1" applyFill="1" applyBorder="1" applyAlignment="1">
      <alignment horizontal="center" vertical="center"/>
    </xf>
    <xf numFmtId="44" fontId="8" fillId="22" borderId="51" xfId="2" applyFont="1" applyFill="1" applyBorder="1" applyAlignment="1">
      <alignment horizontal="center" vertical="center"/>
    </xf>
    <xf numFmtId="44" fontId="8" fillId="22" borderId="91" xfId="2" applyFont="1" applyFill="1" applyBorder="1" applyAlignment="1">
      <alignment horizontal="center" vertical="center"/>
    </xf>
    <xf numFmtId="44" fontId="8" fillId="22" borderId="98" xfId="2" applyFont="1" applyFill="1" applyBorder="1" applyAlignment="1">
      <alignment horizontal="center" vertical="center"/>
    </xf>
    <xf numFmtId="44" fontId="8" fillId="22" borderId="107" xfId="2" applyFont="1" applyFill="1" applyBorder="1" applyAlignment="1">
      <alignment horizontal="center" vertical="center"/>
    </xf>
    <xf numFmtId="44" fontId="8" fillId="22" borderId="16" xfId="2" applyFont="1" applyFill="1" applyBorder="1" applyAlignment="1">
      <alignment horizontal="center" vertical="center"/>
    </xf>
    <xf numFmtId="44" fontId="6" fillId="22" borderId="26" xfId="2" applyFont="1" applyFill="1" applyBorder="1" applyAlignment="1">
      <alignment horizontal="center" vertical="center"/>
    </xf>
    <xf numFmtId="42" fontId="6" fillId="0" borderId="106" xfId="2" applyNumberFormat="1" applyFont="1" applyFill="1" applyBorder="1" applyAlignment="1">
      <alignment horizontal="center" vertical="center"/>
    </xf>
    <xf numFmtId="42" fontId="6" fillId="0" borderId="42" xfId="2" applyNumberFormat="1" applyFont="1" applyFill="1" applyBorder="1" applyAlignment="1">
      <alignment horizontal="center" vertical="center"/>
    </xf>
    <xf numFmtId="42" fontId="6" fillId="0" borderId="108" xfId="2" applyNumberFormat="1" applyFont="1" applyFill="1" applyBorder="1" applyAlignment="1">
      <alignment horizontal="center" vertical="center"/>
    </xf>
    <xf numFmtId="42" fontId="6" fillId="0" borderId="36" xfId="2" applyNumberFormat="1" applyFont="1" applyFill="1" applyBorder="1" applyAlignment="1">
      <alignment horizontal="center" vertical="center"/>
    </xf>
    <xf numFmtId="42" fontId="6" fillId="0" borderId="70" xfId="2" applyNumberFormat="1" applyFont="1" applyFill="1" applyBorder="1" applyAlignment="1">
      <alignment horizontal="center" vertical="center"/>
    </xf>
    <xf numFmtId="44" fontId="6" fillId="22" borderId="0" xfId="2" applyFont="1" applyFill="1" applyBorder="1" applyAlignment="1">
      <alignment horizontal="center" vertical="center"/>
    </xf>
    <xf numFmtId="44" fontId="8" fillId="22" borderId="26" xfId="2" applyFont="1" applyFill="1" applyBorder="1" applyAlignment="1">
      <alignment horizontal="center" vertical="center"/>
    </xf>
    <xf numFmtId="166" fontId="8" fillId="22" borderId="0" xfId="1" applyNumberFormat="1" applyFont="1" applyFill="1" applyBorder="1" applyAlignment="1">
      <alignment horizontal="center" vertical="center"/>
    </xf>
    <xf numFmtId="166" fontId="8" fillId="22" borderId="8" xfId="1" applyNumberFormat="1" applyFont="1" applyFill="1" applyBorder="1" applyAlignment="1">
      <alignment horizontal="center" vertical="center"/>
    </xf>
    <xf numFmtId="2" fontId="8" fillId="22" borderId="98" xfId="0" applyNumberFormat="1" applyFont="1" applyFill="1" applyBorder="1" applyAlignment="1">
      <alignment horizontal="center" vertical="center"/>
    </xf>
    <xf numFmtId="42" fontId="8" fillId="0" borderId="42" xfId="2" applyNumberFormat="1" applyFont="1" applyFill="1" applyBorder="1" applyAlignment="1">
      <alignment horizontal="center" vertical="center"/>
    </xf>
    <xf numFmtId="42" fontId="8" fillId="0" borderId="108" xfId="2" applyNumberFormat="1" applyFont="1" applyFill="1" applyBorder="1" applyAlignment="1">
      <alignment horizontal="center" vertical="center"/>
    </xf>
    <xf numFmtId="42" fontId="8" fillId="0" borderId="169" xfId="2" applyNumberFormat="1" applyFont="1" applyFill="1" applyBorder="1" applyAlignment="1">
      <alignment horizontal="center" vertical="center"/>
    </xf>
    <xf numFmtId="0" fontId="8" fillId="22" borderId="106" xfId="0" applyFont="1" applyFill="1" applyBorder="1" applyAlignment="1">
      <alignment horizontal="center" vertical="center"/>
    </xf>
    <xf numFmtId="0" fontId="8" fillId="22" borderId="42" xfId="0" applyFont="1" applyFill="1" applyBorder="1" applyAlignment="1">
      <alignment horizontal="center" vertical="center"/>
    </xf>
    <xf numFmtId="0" fontId="8" fillId="22" borderId="108" xfId="0" applyFont="1" applyFill="1" applyBorder="1" applyAlignment="1">
      <alignment horizontal="center" vertical="center"/>
    </xf>
    <xf numFmtId="169" fontId="6" fillId="22" borderId="112" xfId="2" applyNumberFormat="1" applyFont="1" applyFill="1" applyBorder="1" applyAlignment="1">
      <alignment horizontal="center" vertical="center" wrapText="1"/>
    </xf>
    <xf numFmtId="3" fontId="8" fillId="22" borderId="151" xfId="0" applyNumberFormat="1" applyFont="1" applyFill="1" applyBorder="1" applyAlignment="1">
      <alignment horizontal="center" vertical="center"/>
    </xf>
    <xf numFmtId="169" fontId="8" fillId="22" borderId="151" xfId="2" applyNumberFormat="1" applyFont="1" applyFill="1" applyBorder="1" applyAlignment="1">
      <alignment horizontal="center" vertical="center"/>
    </xf>
    <xf numFmtId="169" fontId="8" fillId="22" borderId="86" xfId="2" applyNumberFormat="1" applyFont="1" applyFill="1" applyBorder="1" applyAlignment="1">
      <alignment horizontal="center" vertical="center"/>
    </xf>
    <xf numFmtId="42" fontId="6" fillId="0" borderId="169" xfId="2" applyNumberFormat="1" applyFont="1" applyFill="1" applyBorder="1" applyAlignment="1">
      <alignment horizontal="center" vertical="center" wrapText="1"/>
    </xf>
    <xf numFmtId="42" fontId="6" fillId="0" borderId="43" xfId="2" applyNumberFormat="1" applyFont="1" applyFill="1" applyBorder="1" applyAlignment="1">
      <alignment horizontal="center" vertical="center" wrapText="1"/>
    </xf>
    <xf numFmtId="42" fontId="6" fillId="0" borderId="7" xfId="2" applyNumberFormat="1" applyFont="1" applyFill="1" applyBorder="1" applyAlignment="1">
      <alignment horizontal="center" vertical="center" wrapText="1"/>
    </xf>
    <xf numFmtId="42" fontId="6" fillId="0" borderId="108" xfId="2" applyNumberFormat="1" applyFont="1" applyFill="1" applyBorder="1" applyAlignment="1">
      <alignment horizontal="center" vertical="center" wrapText="1"/>
    </xf>
    <xf numFmtId="42" fontId="6" fillId="0" borderId="106" xfId="2" applyNumberFormat="1" applyFont="1" applyFill="1" applyBorder="1" applyAlignment="1">
      <alignment horizontal="center" vertical="center" wrapText="1"/>
    </xf>
    <xf numFmtId="42" fontId="8" fillId="0" borderId="149" xfId="2" applyNumberFormat="1" applyFont="1" applyFill="1" applyBorder="1" applyAlignment="1">
      <alignment horizontal="center" vertical="center"/>
    </xf>
    <xf numFmtId="2" fontId="8" fillId="22" borderId="50" xfId="0" applyNumberFormat="1" applyFont="1" applyFill="1" applyBorder="1" applyAlignment="1">
      <alignment horizontal="center" vertical="center"/>
    </xf>
    <xf numFmtId="2" fontId="8" fillId="22" borderId="0" xfId="0" applyNumberFormat="1" applyFont="1" applyFill="1" applyBorder="1" applyAlignment="1">
      <alignment horizontal="center" vertical="center"/>
    </xf>
    <xf numFmtId="2" fontId="8" fillId="22" borderId="26" xfId="0" applyNumberFormat="1" applyFont="1" applyFill="1" applyBorder="1" applyAlignment="1">
      <alignment horizontal="center" vertical="center"/>
    </xf>
    <xf numFmtId="44" fontId="8" fillId="22" borderId="150" xfId="0" applyNumberFormat="1" applyFont="1" applyFill="1" applyBorder="1" applyAlignment="1">
      <alignment horizontal="center" vertical="center"/>
    </xf>
    <xf numFmtId="44" fontId="8" fillId="0" borderId="169" xfId="2" applyFont="1" applyFill="1" applyBorder="1" applyAlignment="1">
      <alignment horizontal="left" vertical="center"/>
    </xf>
    <xf numFmtId="44" fontId="6" fillId="22" borderId="73" xfId="2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72" xfId="0" applyFont="1" applyFill="1" applyBorder="1" applyAlignment="1">
      <alignment horizontal="center" vertical="center" wrapText="1"/>
    </xf>
    <xf numFmtId="44" fontId="6" fillId="22" borderId="73" xfId="0" applyNumberFormat="1" applyFont="1" applyFill="1" applyBorder="1" applyAlignment="1">
      <alignment vertical="center"/>
    </xf>
    <xf numFmtId="44" fontId="6" fillId="22" borderId="86" xfId="0" applyNumberFormat="1" applyFont="1" applyFill="1" applyBorder="1" applyAlignment="1">
      <alignment vertical="center"/>
    </xf>
    <xf numFmtId="44" fontId="8" fillId="0" borderId="0" xfId="0" applyNumberFormat="1" applyFont="1" applyFill="1" applyBorder="1" applyAlignment="1">
      <alignment horizontal="left" vertical="top"/>
    </xf>
    <xf numFmtId="0" fontId="5" fillId="0" borderId="7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4" fontId="8" fillId="22" borderId="139" xfId="0" applyNumberFormat="1" applyFont="1" applyFill="1" applyBorder="1" applyAlignment="1">
      <alignment horizontal="center" vertical="center"/>
    </xf>
    <xf numFmtId="0" fontId="8" fillId="22" borderId="7" xfId="0" applyFont="1" applyFill="1" applyBorder="1" applyAlignment="1">
      <alignment horizontal="left" vertical="top"/>
    </xf>
    <xf numFmtId="44" fontId="6" fillId="22" borderId="7" xfId="0" applyNumberFormat="1" applyFont="1" applyFill="1" applyBorder="1" applyAlignment="1">
      <alignment vertical="center"/>
    </xf>
    <xf numFmtId="44" fontId="6" fillId="17" borderId="168" xfId="2" applyFont="1" applyFill="1" applyBorder="1" applyAlignment="1">
      <alignment horizontal="center" vertical="center"/>
    </xf>
    <xf numFmtId="42" fontId="8" fillId="0" borderId="170" xfId="0" applyNumberFormat="1" applyFont="1" applyFill="1" applyBorder="1" applyAlignment="1">
      <alignment horizontal="center" vertical="center"/>
    </xf>
    <xf numFmtId="44" fontId="6" fillId="17" borderId="115" xfId="2" applyFont="1" applyFill="1" applyBorder="1" applyAlignment="1">
      <alignment horizontal="center" vertical="center"/>
    </xf>
    <xf numFmtId="44" fontId="6" fillId="17" borderId="93" xfId="2" applyFont="1" applyFill="1" applyBorder="1" applyAlignment="1">
      <alignment horizontal="center" vertical="center"/>
    </xf>
    <xf numFmtId="44" fontId="6" fillId="22" borderId="139" xfId="2" applyFont="1" applyFill="1" applyBorder="1" applyAlignment="1">
      <alignment horizontal="center" vertical="center"/>
    </xf>
    <xf numFmtId="44" fontId="6" fillId="22" borderId="7" xfId="2" applyFont="1" applyFill="1" applyBorder="1" applyAlignment="1">
      <alignment horizontal="center" vertical="center"/>
    </xf>
    <xf numFmtId="0" fontId="18" fillId="0" borderId="12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71" xfId="0" applyFont="1" applyFill="1" applyBorder="1" applyAlignment="1">
      <alignment horizontal="center" vertical="center" wrapText="1"/>
    </xf>
    <xf numFmtId="0" fontId="18" fillId="0" borderId="147" xfId="0" applyFont="1" applyFill="1" applyBorder="1" applyAlignment="1">
      <alignment horizontal="center" vertical="center" wrapText="1"/>
    </xf>
    <xf numFmtId="0" fontId="6" fillId="0" borderId="173" xfId="0" applyFont="1" applyFill="1" applyBorder="1" applyAlignment="1">
      <alignment horizontal="center" vertical="center" wrapText="1"/>
    </xf>
    <xf numFmtId="0" fontId="6" fillId="0" borderId="174" xfId="0" applyFont="1" applyFill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vertical="center" wrapText="1"/>
    </xf>
    <xf numFmtId="0" fontId="8" fillId="0" borderId="175" xfId="0" applyFont="1" applyFill="1" applyBorder="1" applyAlignment="1">
      <alignment horizontal="center" vertical="top" wrapText="1"/>
    </xf>
    <xf numFmtId="0" fontId="18" fillId="0" borderId="14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horizontal="center" vertical="center" wrapText="1"/>
    </xf>
    <xf numFmtId="0" fontId="7" fillId="0" borderId="176" xfId="0" applyFont="1" applyFill="1" applyBorder="1" applyAlignment="1">
      <alignment horizontal="center" vertical="center" wrapText="1"/>
    </xf>
    <xf numFmtId="42" fontId="12" fillId="21" borderId="80" xfId="0" applyNumberFormat="1" applyFont="1" applyFill="1" applyBorder="1" applyAlignment="1">
      <alignment horizontal="center" vertical="center" wrapText="1"/>
    </xf>
    <xf numFmtId="2" fontId="12" fillId="21" borderId="80" xfId="0" applyNumberFormat="1" applyFont="1" applyFill="1" applyBorder="1" applyAlignment="1">
      <alignment horizontal="center" vertical="center" wrapText="1"/>
    </xf>
    <xf numFmtId="44" fontId="2" fillId="20" borderId="0" xfId="2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 wrapText="1"/>
    </xf>
    <xf numFmtId="0" fontId="5" fillId="0" borderId="142" xfId="0" applyFont="1" applyFill="1" applyBorder="1" applyAlignment="1">
      <alignment horizontal="center" vertical="center" wrapText="1"/>
    </xf>
    <xf numFmtId="0" fontId="5" fillId="0" borderId="168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42" fontId="6" fillId="0" borderId="167" xfId="2" applyNumberFormat="1" applyFont="1" applyFill="1" applyBorder="1" applyAlignment="1">
      <alignment horizontal="center" vertical="center"/>
    </xf>
    <xf numFmtId="42" fontId="6" fillId="0" borderId="142" xfId="2" applyNumberFormat="1" applyFont="1" applyFill="1" applyBorder="1" applyAlignment="1">
      <alignment horizontal="center" vertical="center"/>
    </xf>
    <xf numFmtId="44" fontId="6" fillId="22" borderId="63" xfId="2" applyFont="1" applyFill="1" applyBorder="1" applyAlignment="1">
      <alignment horizontal="center" vertical="center"/>
    </xf>
    <xf numFmtId="42" fontId="6" fillId="0" borderId="142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44" fontId="2" fillId="17" borderId="29" xfId="2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4" fontId="8" fillId="20" borderId="112" xfId="2" applyFont="1" applyFill="1" applyBorder="1" applyAlignment="1">
      <alignment horizontal="center" vertical="center"/>
    </xf>
    <xf numFmtId="44" fontId="8" fillId="20" borderId="141" xfId="2" applyFont="1" applyFill="1" applyBorder="1" applyAlignment="1">
      <alignment horizontal="center" vertical="center"/>
    </xf>
    <xf numFmtId="44" fontId="6" fillId="20" borderId="27" xfId="2" applyFont="1" applyFill="1" applyBorder="1" applyAlignment="1">
      <alignment horizontal="center" vertical="center"/>
    </xf>
    <xf numFmtId="0" fontId="18" fillId="0" borderId="177" xfId="0" applyFont="1" applyFill="1" applyBorder="1" applyAlignment="1">
      <alignment horizontal="center" vertical="center" wrapText="1"/>
    </xf>
    <xf numFmtId="0" fontId="8" fillId="0" borderId="178" xfId="0" applyFont="1" applyFill="1" applyBorder="1" applyAlignment="1">
      <alignment horizontal="center" vertical="center" wrapText="1"/>
    </xf>
    <xf numFmtId="0" fontId="8" fillId="0" borderId="151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8" fillId="0" borderId="17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8" fillId="0" borderId="180" xfId="0" applyFont="1" applyFill="1" applyBorder="1" applyAlignment="1">
      <alignment horizontal="center" vertical="center" wrapText="1"/>
    </xf>
    <xf numFmtId="0" fontId="6" fillId="0" borderId="180" xfId="0" applyFont="1" applyFill="1" applyBorder="1" applyAlignment="1">
      <alignment horizontal="center" vertical="center" wrapText="1"/>
    </xf>
    <xf numFmtId="0" fontId="7" fillId="0" borderId="18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6" fillId="0" borderId="18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 wrapText="1"/>
    </xf>
    <xf numFmtId="44" fontId="6" fillId="20" borderId="8" xfId="2" applyFont="1" applyFill="1" applyBorder="1" applyAlignment="1">
      <alignment horizontal="center" vertical="center"/>
    </xf>
    <xf numFmtId="44" fontId="6" fillId="20" borderId="26" xfId="2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5" fillId="0" borderId="11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top" wrapText="1"/>
    </xf>
    <xf numFmtId="0" fontId="5" fillId="0" borderId="96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5" fillId="0" borderId="143" xfId="0" applyFont="1" applyFill="1" applyBorder="1" applyAlignment="1">
      <alignment horizontal="center" vertical="center" wrapText="1"/>
    </xf>
    <xf numFmtId="0" fontId="8" fillId="0" borderId="15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44" fontId="8" fillId="17" borderId="138" xfId="2" applyFont="1" applyFill="1" applyBorder="1" applyAlignment="1">
      <alignment horizontal="center" vertical="center"/>
    </xf>
    <xf numFmtId="42" fontId="8" fillId="0" borderId="87" xfId="0" applyNumberFormat="1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4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42" fontId="6" fillId="6" borderId="50" xfId="0" applyNumberFormat="1" applyFont="1" applyFill="1" applyBorder="1" applyAlignment="1">
      <alignment horizontal="center" vertical="center" wrapText="1"/>
    </xf>
    <xf numFmtId="42" fontId="6" fillId="6" borderId="51" xfId="0" applyNumberFormat="1" applyFont="1" applyFill="1" applyBorder="1" applyAlignment="1">
      <alignment horizontal="center" vertical="center" wrapText="1"/>
    </xf>
    <xf numFmtId="42" fontId="6" fillId="6" borderId="0" xfId="0" applyNumberFormat="1" applyFont="1" applyFill="1" applyBorder="1" applyAlignment="1">
      <alignment horizontal="center" vertical="center" wrapText="1"/>
    </xf>
    <xf numFmtId="42" fontId="6" fillId="6" borderId="53" xfId="0" applyNumberFormat="1" applyFont="1" applyFill="1" applyBorder="1" applyAlignment="1">
      <alignment horizontal="center" vertical="center" wrapText="1"/>
    </xf>
    <xf numFmtId="42" fontId="6" fillId="6" borderId="26" xfId="0" applyNumberFormat="1" applyFont="1" applyFill="1" applyBorder="1" applyAlignment="1">
      <alignment horizontal="center" vertical="center" wrapText="1"/>
    </xf>
    <xf numFmtId="42" fontId="6" fillId="6" borderId="27" xfId="0" applyNumberFormat="1" applyFont="1" applyFill="1" applyBorder="1" applyAlignment="1">
      <alignment horizontal="center" vertical="center" wrapText="1"/>
    </xf>
    <xf numFmtId="42" fontId="6" fillId="6" borderId="145" xfId="0" applyNumberFormat="1" applyFont="1" applyFill="1" applyBorder="1" applyAlignment="1">
      <alignment horizontal="center" vertical="center" wrapText="1"/>
    </xf>
    <xf numFmtId="42" fontId="6" fillId="6" borderId="84" xfId="0" applyNumberFormat="1" applyFont="1" applyFill="1" applyBorder="1" applyAlignment="1">
      <alignment horizontal="center" vertical="center" wrapText="1"/>
    </xf>
    <xf numFmtId="42" fontId="8" fillId="6" borderId="8" xfId="2" applyNumberFormat="1" applyFont="1" applyFill="1" applyBorder="1" applyAlignment="1">
      <alignment horizontal="center" vertical="center" wrapText="1"/>
    </xf>
    <xf numFmtId="42" fontId="8" fillId="6" borderId="91" xfId="2" applyNumberFormat="1" applyFont="1" applyFill="1" applyBorder="1" applyAlignment="1">
      <alignment horizontal="center" vertical="center" wrapText="1"/>
    </xf>
    <xf numFmtId="42" fontId="8" fillId="6" borderId="171" xfId="0" applyNumberFormat="1" applyFont="1" applyFill="1" applyBorder="1" applyAlignment="1">
      <alignment horizontal="center" vertical="center"/>
    </xf>
    <xf numFmtId="42" fontId="8" fillId="6" borderId="7" xfId="0" applyNumberFormat="1" applyFont="1" applyFill="1" applyBorder="1" applyAlignment="1">
      <alignment horizontal="center" vertical="center"/>
    </xf>
    <xf numFmtId="42" fontId="8" fillId="6" borderId="9" xfId="0" applyNumberFormat="1" applyFont="1" applyFill="1" applyBorder="1" applyAlignment="1">
      <alignment horizontal="center" vertical="center"/>
    </xf>
    <xf numFmtId="42" fontId="8" fillId="6" borderId="118" xfId="2" applyNumberFormat="1" applyFont="1" applyFill="1" applyBorder="1" applyAlignment="1">
      <alignment horizontal="center" vertical="center" wrapText="1"/>
    </xf>
    <xf numFmtId="42" fontId="8" fillId="6" borderId="98" xfId="2" applyNumberFormat="1" applyFont="1" applyFill="1" applyBorder="1" applyAlignment="1">
      <alignment horizontal="center" vertical="center" wrapText="1"/>
    </xf>
    <xf numFmtId="42" fontId="8" fillId="6" borderId="14" xfId="2" applyNumberFormat="1" applyFont="1" applyFill="1" applyBorder="1" applyAlignment="1">
      <alignment horizontal="center" vertical="center" wrapText="1"/>
    </xf>
    <xf numFmtId="42" fontId="8" fillId="6" borderId="123" xfId="2" applyNumberFormat="1" applyFont="1" applyFill="1" applyBorder="1" applyAlignment="1">
      <alignment horizontal="center" vertical="center" wrapText="1"/>
    </xf>
    <xf numFmtId="42" fontId="8" fillId="6" borderId="0" xfId="2" applyNumberFormat="1" applyFont="1" applyFill="1" applyBorder="1" applyAlignment="1">
      <alignment horizontal="center" vertical="center" wrapText="1"/>
    </xf>
    <xf numFmtId="42" fontId="8" fillId="6" borderId="53" xfId="2" applyNumberFormat="1" applyFont="1" applyFill="1" applyBorder="1" applyAlignment="1">
      <alignment horizontal="center" vertical="center" wrapText="1"/>
    </xf>
    <xf numFmtId="42" fontId="8" fillId="6" borderId="16" xfId="2" applyNumberFormat="1" applyFont="1" applyFill="1" applyBorder="1" applyAlignment="1">
      <alignment horizontal="center" vertical="center" wrapText="1"/>
    </xf>
    <xf numFmtId="42" fontId="8" fillId="6" borderId="141" xfId="2" applyNumberFormat="1" applyFont="1" applyFill="1" applyBorder="1" applyAlignment="1">
      <alignment horizontal="center" vertical="center" wrapText="1"/>
    </xf>
    <xf numFmtId="42" fontId="8" fillId="6" borderId="0" xfId="0" applyNumberFormat="1" applyFont="1" applyFill="1" applyBorder="1" applyAlignment="1">
      <alignment horizontal="center" vertical="center" wrapText="1"/>
    </xf>
    <xf numFmtId="42" fontId="8" fillId="6" borderId="53" xfId="0" applyNumberFormat="1" applyFont="1" applyFill="1" applyBorder="1" applyAlignment="1">
      <alignment horizontal="center" vertical="center" wrapText="1"/>
    </xf>
    <xf numFmtId="42" fontId="8" fillId="6" borderId="26" xfId="0" applyNumberFormat="1" applyFont="1" applyFill="1" applyBorder="1" applyAlignment="1">
      <alignment horizontal="center" vertical="center" wrapText="1"/>
    </xf>
    <xf numFmtId="42" fontId="8" fillId="6" borderId="27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 wrapText="1"/>
    </xf>
    <xf numFmtId="0" fontId="6" fillId="3" borderId="57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8" fillId="2" borderId="68" xfId="0" applyFont="1" applyFill="1" applyBorder="1" applyAlignment="1">
      <alignment horizontal="left" vertical="top" wrapText="1" indent="1"/>
    </xf>
    <xf numFmtId="0" fontId="8" fillId="2" borderId="51" xfId="0" applyFont="1" applyFill="1" applyBorder="1" applyAlignment="1">
      <alignment horizontal="left" vertical="top" wrapText="1" indent="1"/>
    </xf>
    <xf numFmtId="0" fontId="5" fillId="4" borderId="49" xfId="0" applyFont="1" applyFill="1" applyBorder="1" applyAlignment="1">
      <alignment horizontal="center" vertical="top" wrapText="1"/>
    </xf>
    <xf numFmtId="0" fontId="5" fillId="4" borderId="51" xfId="0" applyFont="1" applyFill="1" applyBorder="1" applyAlignment="1">
      <alignment horizontal="center" vertical="top" wrapText="1"/>
    </xf>
    <xf numFmtId="0" fontId="5" fillId="5" borderId="68" xfId="0" applyFont="1" applyFill="1" applyBorder="1" applyAlignment="1">
      <alignment horizontal="center" vertical="top" wrapText="1"/>
    </xf>
    <xf numFmtId="0" fontId="5" fillId="5" borderId="69" xfId="0" applyFont="1" applyFill="1" applyBorder="1" applyAlignment="1">
      <alignment horizontal="center" vertical="top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2" fillId="6" borderId="72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 indent="1"/>
    </xf>
    <xf numFmtId="0" fontId="8" fillId="2" borderId="34" xfId="0" applyFont="1" applyFill="1" applyBorder="1" applyAlignment="1">
      <alignment horizontal="left" vertical="top" wrapText="1" indent="1"/>
    </xf>
    <xf numFmtId="0" fontId="8" fillId="0" borderId="56" xfId="0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left" wrapText="1"/>
    </xf>
    <xf numFmtId="0" fontId="8" fillId="2" borderId="48" xfId="0" applyFont="1" applyFill="1" applyBorder="1" applyAlignment="1">
      <alignment horizontal="left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38" xfId="0" applyFont="1" applyFill="1" applyBorder="1" applyAlignment="1">
      <alignment horizontal="center" vertical="center" wrapText="1"/>
    </xf>
    <xf numFmtId="0" fontId="5" fillId="5" borderId="137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15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8" fillId="6" borderId="15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8" fillId="6" borderId="7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top" wrapText="1"/>
    </xf>
    <xf numFmtId="0" fontId="5" fillId="4" borderId="48" xfId="0" applyFont="1" applyFill="1" applyBorder="1" applyAlignment="1">
      <alignment horizontal="center" vertical="top" wrapText="1"/>
    </xf>
    <xf numFmtId="0" fontId="8" fillId="2" borderId="48" xfId="0" applyFont="1" applyFill="1" applyBorder="1" applyAlignment="1">
      <alignment horizontal="left" vertical="top" wrapText="1" indent="1"/>
    </xf>
    <xf numFmtId="0" fontId="5" fillId="2" borderId="121" xfId="0" applyFont="1" applyFill="1" applyBorder="1" applyAlignment="1">
      <alignment horizontal="center" vertical="top" wrapText="1"/>
    </xf>
    <xf numFmtId="0" fontId="6" fillId="6" borderId="44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145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11" fillId="14" borderId="48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left" vertical="top" wrapText="1" indent="1"/>
    </xf>
    <xf numFmtId="0" fontId="3" fillId="2" borderId="51" xfId="0" applyFont="1" applyFill="1" applyBorder="1" applyAlignment="1">
      <alignment horizontal="left" vertical="top" wrapText="1" indent="1"/>
    </xf>
    <xf numFmtId="0" fontId="6" fillId="0" borderId="59" xfId="0" applyFont="1" applyFill="1" applyBorder="1" applyAlignment="1">
      <alignment horizontal="left" vertical="center" wrapText="1" indent="2"/>
    </xf>
    <xf numFmtId="0" fontId="6" fillId="0" borderId="64" xfId="0" applyFont="1" applyFill="1" applyBorder="1" applyAlignment="1">
      <alignment horizontal="left" vertical="center" wrapText="1" indent="2"/>
    </xf>
    <xf numFmtId="0" fontId="6" fillId="0" borderId="5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4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2"/>
    </xf>
    <xf numFmtId="0" fontId="6" fillId="12" borderId="46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top" wrapText="1" indent="1"/>
    </xf>
    <xf numFmtId="0" fontId="5" fillId="4" borderId="68" xfId="0" applyFont="1" applyFill="1" applyBorder="1" applyAlignment="1">
      <alignment horizontal="left" vertical="top" wrapText="1" indent="1"/>
    </xf>
    <xf numFmtId="0" fontId="3" fillId="4" borderId="69" xfId="0" applyFont="1" applyFill="1" applyBorder="1" applyAlignment="1">
      <alignment horizontal="left" vertical="top" wrapText="1" indent="1"/>
    </xf>
    <xf numFmtId="0" fontId="5" fillId="4" borderId="33" xfId="0" applyFont="1" applyFill="1" applyBorder="1" applyAlignment="1">
      <alignment horizontal="left" vertical="top" wrapText="1" indent="1"/>
    </xf>
    <xf numFmtId="0" fontId="3" fillId="4" borderId="34" xfId="0" applyFont="1" applyFill="1" applyBorder="1" applyAlignment="1">
      <alignment horizontal="left" vertical="top" wrapText="1" inden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2" xfId="0" applyFont="1" applyFill="1" applyBorder="1" applyAlignment="1">
      <alignment horizontal="left" vertical="center" wrapText="1" indent="1"/>
    </xf>
    <xf numFmtId="0" fontId="6" fillId="0" borderId="64" xfId="0" applyFont="1" applyFill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left" vertical="top" wrapText="1" indent="1"/>
    </xf>
    <xf numFmtId="0" fontId="3" fillId="2" borderId="34" xfId="0" applyFont="1" applyFill="1" applyBorder="1" applyAlignment="1">
      <alignment horizontal="left" vertical="top" wrapText="1" indent="1"/>
    </xf>
    <xf numFmtId="0" fontId="3" fillId="0" borderId="59" xfId="0" applyFont="1" applyFill="1" applyBorder="1" applyAlignment="1">
      <alignment horizontal="center" wrapText="1"/>
    </xf>
    <xf numFmtId="0" fontId="3" fillId="0" borderId="62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</cellXfs>
  <cellStyles count="4">
    <cellStyle name="Currency" xfId="2" builtinId="4"/>
    <cellStyle name="Normal" xfId="0" builtinId="0"/>
    <cellStyle name="Normal 2" xfId="3" xr:uid="{2393A967-5017-4B3F-A74B-69FA33FEBF04}"/>
    <cellStyle name="Percent" xfId="1" builtinId="5"/>
  </cellStyles>
  <dxfs count="0"/>
  <tableStyles count="0" defaultTableStyle="TableStyleMedium9" defaultPivotStyle="PivotStyleLight16"/>
  <colors>
    <mruColors>
      <color rgb="FFE1FBE1"/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K10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7" sqref="E87"/>
    </sheetView>
  </sheetViews>
  <sheetFormatPr defaultColWidth="9.33203125" defaultRowHeight="12.75" x14ac:dyDescent="0.2"/>
  <cols>
    <col min="1" max="1" width="23.33203125" style="357" customWidth="1"/>
    <col min="2" max="2" width="50" style="1" customWidth="1"/>
    <col min="3" max="3" width="28.83203125" style="357" customWidth="1"/>
    <col min="4" max="4" width="1.5" style="417" customWidth="1"/>
    <col min="5" max="5" width="16.83203125" style="946" customWidth="1"/>
    <col min="6" max="6" width="14.5" style="1" customWidth="1"/>
    <col min="7" max="7" width="1.5" style="417" customWidth="1"/>
    <col min="8" max="8" width="20.1640625" style="946" customWidth="1"/>
    <col min="9" max="9" width="11.33203125" style="417" bestFit="1" customWidth="1"/>
    <col min="10" max="10" width="1.5" style="417" customWidth="1"/>
    <col min="11" max="16384" width="9.33203125" style="1"/>
  </cols>
  <sheetData>
    <row r="1" spans="1:10" ht="13.5" thickBot="1" x14ac:dyDescent="0.25"/>
    <row r="2" spans="1:10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1027"/>
      <c r="E2" s="1023" t="s">
        <v>262</v>
      </c>
      <c r="F2" s="1024" t="s">
        <v>263</v>
      </c>
      <c r="G2" s="919"/>
      <c r="H2" s="1025" t="s">
        <v>264</v>
      </c>
      <c r="I2" s="1026" t="s">
        <v>265</v>
      </c>
      <c r="J2" s="919"/>
    </row>
    <row r="3" spans="1:10" s="25" customFormat="1" ht="33.75" customHeight="1" x14ac:dyDescent="0.2">
      <c r="A3" s="1251" t="s">
        <v>9</v>
      </c>
      <c r="B3" s="1190" t="s">
        <v>82</v>
      </c>
      <c r="C3" s="1006" t="s">
        <v>246</v>
      </c>
      <c r="D3" s="1028"/>
      <c r="E3" s="947">
        <v>9360</v>
      </c>
      <c r="F3" s="1056">
        <v>52</v>
      </c>
      <c r="G3" s="939"/>
      <c r="H3" s="1001">
        <v>17640</v>
      </c>
      <c r="I3" s="1072">
        <v>98</v>
      </c>
      <c r="J3" s="939"/>
    </row>
    <row r="4" spans="1:10" s="25" customFormat="1" ht="47.25" customHeight="1" x14ac:dyDescent="0.2">
      <c r="A4" s="1252"/>
      <c r="B4" s="1171" t="s">
        <v>85</v>
      </c>
      <c r="C4" s="1007" t="s">
        <v>246</v>
      </c>
      <c r="D4" s="961"/>
      <c r="E4" s="948">
        <v>9900</v>
      </c>
      <c r="F4" s="1057">
        <v>55</v>
      </c>
      <c r="G4" s="940"/>
      <c r="H4" s="948">
        <v>19080</v>
      </c>
      <c r="I4" s="1073">
        <v>106</v>
      </c>
      <c r="J4" s="940"/>
    </row>
    <row r="5" spans="1:10" s="25" customFormat="1" ht="30" customHeight="1" x14ac:dyDescent="0.25">
      <c r="A5" s="1252"/>
      <c r="B5" s="1211" t="s">
        <v>210</v>
      </c>
      <c r="C5" s="1008" t="s">
        <v>246</v>
      </c>
      <c r="D5" s="961"/>
      <c r="E5" s="948">
        <v>11340</v>
      </c>
      <c r="F5" s="1057">
        <v>63</v>
      </c>
      <c r="G5" s="940"/>
      <c r="H5" s="948">
        <v>19080</v>
      </c>
      <c r="I5" s="1073">
        <v>106</v>
      </c>
      <c r="J5" s="940"/>
    </row>
    <row r="6" spans="1:10" s="25" customFormat="1" ht="34.5" customHeight="1" x14ac:dyDescent="0.2">
      <c r="A6" s="1252"/>
      <c r="B6" s="1211" t="s">
        <v>211</v>
      </c>
      <c r="C6" s="999" t="s">
        <v>246</v>
      </c>
      <c r="D6" s="961"/>
      <c r="E6" s="948">
        <v>11340</v>
      </c>
      <c r="F6" s="1057">
        <v>63</v>
      </c>
      <c r="G6" s="940"/>
      <c r="H6" s="948">
        <v>19080</v>
      </c>
      <c r="I6" s="1073">
        <v>106</v>
      </c>
      <c r="J6" s="940"/>
    </row>
    <row r="7" spans="1:10" s="25" customFormat="1" ht="37.5" customHeight="1" thickBot="1" x14ac:dyDescent="0.25">
      <c r="A7" s="1253"/>
      <c r="B7" s="1140" t="s">
        <v>212</v>
      </c>
      <c r="C7" s="1009" t="s">
        <v>246</v>
      </c>
      <c r="D7" s="962"/>
      <c r="E7" s="949">
        <v>12960</v>
      </c>
      <c r="F7" s="1058">
        <v>72</v>
      </c>
      <c r="G7" s="941"/>
      <c r="H7" s="948">
        <v>19080</v>
      </c>
      <c r="I7" s="1074">
        <v>106</v>
      </c>
      <c r="J7" s="941"/>
    </row>
    <row r="8" spans="1:10" s="25" customFormat="1" ht="37.5" customHeight="1" thickBot="1" x14ac:dyDescent="0.25">
      <c r="A8" s="1205" t="s">
        <v>243</v>
      </c>
      <c r="B8" s="1210" t="s">
        <v>244</v>
      </c>
      <c r="C8" s="1015" t="s">
        <v>246</v>
      </c>
      <c r="D8" s="1029"/>
      <c r="E8" s="986">
        <v>7920</v>
      </c>
      <c r="F8" s="1059">
        <v>44</v>
      </c>
      <c r="G8" s="987"/>
      <c r="H8" s="986">
        <v>16200</v>
      </c>
      <c r="I8" s="1075">
        <v>90</v>
      </c>
      <c r="J8" s="985"/>
    </row>
    <row r="9" spans="1:10" s="25" customFormat="1" ht="54" customHeight="1" thickBot="1" x14ac:dyDescent="0.3">
      <c r="A9" s="1205" t="s">
        <v>180</v>
      </c>
      <c r="B9" s="1208" t="s">
        <v>169</v>
      </c>
      <c r="C9" s="1209" t="s">
        <v>247</v>
      </c>
      <c r="D9" s="1030"/>
      <c r="E9" s="1207">
        <v>7920</v>
      </c>
      <c r="F9" s="1059">
        <v>44</v>
      </c>
      <c r="G9" s="1206"/>
      <c r="H9" s="986">
        <v>7920</v>
      </c>
      <c r="I9" s="1076">
        <v>44</v>
      </c>
      <c r="J9" s="988"/>
    </row>
    <row r="10" spans="1:10" s="25" customFormat="1" ht="33.75" customHeight="1" x14ac:dyDescent="0.2">
      <c r="A10" s="1251" t="s">
        <v>221</v>
      </c>
      <c r="B10" s="974" t="s">
        <v>122</v>
      </c>
      <c r="C10" s="1016" t="s">
        <v>246</v>
      </c>
      <c r="D10" s="1031"/>
      <c r="E10" s="947">
        <v>7920</v>
      </c>
      <c r="F10" s="1056">
        <v>44</v>
      </c>
      <c r="G10" s="920"/>
      <c r="H10" s="947">
        <v>16200</v>
      </c>
      <c r="I10" s="1072">
        <v>90</v>
      </c>
      <c r="J10" s="920"/>
    </row>
    <row r="11" spans="1:10" s="25" customFormat="1" ht="34.5" customHeight="1" thickBot="1" x14ac:dyDescent="0.25">
      <c r="A11" s="1253"/>
      <c r="B11" s="996" t="s">
        <v>245</v>
      </c>
      <c r="C11" s="1017" t="s">
        <v>246</v>
      </c>
      <c r="D11" s="1032"/>
      <c r="E11" s="951">
        <v>7920</v>
      </c>
      <c r="F11" s="1060">
        <v>44</v>
      </c>
      <c r="G11" s="929"/>
      <c r="H11" s="951">
        <v>16200</v>
      </c>
      <c r="I11" s="1077">
        <v>90</v>
      </c>
      <c r="J11" s="929"/>
    </row>
    <row r="12" spans="1:10" s="25" customFormat="1" ht="45.75" customHeight="1" x14ac:dyDescent="0.2">
      <c r="A12" s="1251" t="s">
        <v>222</v>
      </c>
      <c r="B12" s="1199" t="s">
        <v>110</v>
      </c>
      <c r="C12" s="1194" t="s">
        <v>246</v>
      </c>
      <c r="D12" s="1028"/>
      <c r="E12" s="947">
        <v>9360</v>
      </c>
      <c r="F12" s="1061">
        <v>52</v>
      </c>
      <c r="G12" s="939"/>
      <c r="H12" s="947">
        <v>17640</v>
      </c>
      <c r="I12" s="1072">
        <v>98</v>
      </c>
      <c r="J12" s="939"/>
    </row>
    <row r="13" spans="1:10" s="25" customFormat="1" ht="34.5" customHeight="1" x14ac:dyDescent="0.2">
      <c r="A13" s="1252"/>
      <c r="B13" s="1200" t="s">
        <v>111</v>
      </c>
      <c r="C13" s="461" t="s">
        <v>246</v>
      </c>
      <c r="D13" s="961"/>
      <c r="E13" s="948">
        <v>9360</v>
      </c>
      <c r="F13" s="1062">
        <v>52</v>
      </c>
      <c r="G13" s="940"/>
      <c r="H13" s="948">
        <v>17640</v>
      </c>
      <c r="I13" s="1073">
        <v>98</v>
      </c>
      <c r="J13" s="940"/>
    </row>
    <row r="14" spans="1:10" s="25" customFormat="1" ht="30.75" customHeight="1" x14ac:dyDescent="0.2">
      <c r="A14" s="1252"/>
      <c r="B14" s="1200" t="s">
        <v>112</v>
      </c>
      <c r="C14" s="461" t="s">
        <v>246</v>
      </c>
      <c r="D14" s="1033"/>
      <c r="E14" s="948">
        <v>9360</v>
      </c>
      <c r="F14" s="1062">
        <v>52</v>
      </c>
      <c r="G14" s="943"/>
      <c r="H14" s="948">
        <v>17640</v>
      </c>
      <c r="I14" s="1078">
        <v>98</v>
      </c>
      <c r="J14" s="943"/>
    </row>
    <row r="15" spans="1:10" s="25" customFormat="1" ht="33.75" customHeight="1" x14ac:dyDescent="0.2">
      <c r="A15" s="1252"/>
      <c r="B15" s="1201" t="s">
        <v>114</v>
      </c>
      <c r="C15" s="461" t="s">
        <v>246</v>
      </c>
      <c r="D15" s="961"/>
      <c r="E15" s="948">
        <v>9360</v>
      </c>
      <c r="F15" s="1062">
        <v>52</v>
      </c>
      <c r="G15" s="940"/>
      <c r="H15" s="948">
        <v>17640</v>
      </c>
      <c r="I15" s="1073">
        <v>98</v>
      </c>
      <c r="J15" s="940"/>
    </row>
    <row r="16" spans="1:10" s="25" customFormat="1" ht="33.75" customHeight="1" x14ac:dyDescent="0.2">
      <c r="A16" s="1252"/>
      <c r="B16" s="1202" t="s">
        <v>108</v>
      </c>
      <c r="C16" s="461" t="s">
        <v>246</v>
      </c>
      <c r="D16" s="1034"/>
      <c r="E16" s="948">
        <v>9360</v>
      </c>
      <c r="F16" s="1062">
        <v>52</v>
      </c>
      <c r="G16" s="944"/>
      <c r="H16" s="948">
        <v>17640</v>
      </c>
      <c r="I16" s="1073">
        <v>98</v>
      </c>
      <c r="J16" s="944"/>
    </row>
    <row r="17" spans="1:11" s="25" customFormat="1" ht="39.75" customHeight="1" x14ac:dyDescent="0.2">
      <c r="A17" s="1252"/>
      <c r="B17" s="1203" t="s">
        <v>115</v>
      </c>
      <c r="C17" s="461" t="s">
        <v>246</v>
      </c>
      <c r="D17" s="961"/>
      <c r="E17" s="948">
        <v>9360</v>
      </c>
      <c r="F17" s="1062">
        <v>52</v>
      </c>
      <c r="G17" s="940"/>
      <c r="H17" s="948">
        <v>17640</v>
      </c>
      <c r="I17" s="1073">
        <v>98</v>
      </c>
      <c r="J17" s="940"/>
    </row>
    <row r="18" spans="1:11" s="25" customFormat="1" ht="44.25" customHeight="1" x14ac:dyDescent="0.2">
      <c r="A18" s="1252"/>
      <c r="B18" s="1157" t="s">
        <v>138</v>
      </c>
      <c r="C18" s="461" t="s">
        <v>246</v>
      </c>
      <c r="D18" s="1035"/>
      <c r="E18" s="948">
        <v>9360</v>
      </c>
      <c r="F18" s="1062">
        <v>52</v>
      </c>
      <c r="G18" s="942"/>
      <c r="H18" s="948">
        <v>17640</v>
      </c>
      <c r="I18" s="1079">
        <v>98</v>
      </c>
      <c r="J18" s="942"/>
    </row>
    <row r="19" spans="1:11" s="25" customFormat="1" ht="44.25" customHeight="1" thickBot="1" x14ac:dyDescent="0.25">
      <c r="A19" s="1253"/>
      <c r="B19" s="494" t="s">
        <v>116</v>
      </c>
      <c r="C19" s="1204" t="s">
        <v>246</v>
      </c>
      <c r="D19" s="1036"/>
      <c r="E19" s="950">
        <v>9360</v>
      </c>
      <c r="F19" s="1063">
        <v>52</v>
      </c>
      <c r="G19" s="1134"/>
      <c r="H19" s="950">
        <v>17640</v>
      </c>
      <c r="I19" s="1080">
        <v>98</v>
      </c>
      <c r="J19" s="989"/>
    </row>
    <row r="20" spans="1:11" s="25" customFormat="1" ht="44.25" customHeight="1" x14ac:dyDescent="0.2">
      <c r="A20" s="1251" t="s">
        <v>223</v>
      </c>
      <c r="B20" s="1128" t="s">
        <v>239</v>
      </c>
      <c r="C20" s="1194" t="s">
        <v>246</v>
      </c>
      <c r="D20" s="1037"/>
      <c r="E20" s="947">
        <v>9360</v>
      </c>
      <c r="F20" s="1131">
        <v>52</v>
      </c>
      <c r="G20" s="927"/>
      <c r="H20" s="1135">
        <v>17640</v>
      </c>
      <c r="I20" s="1138">
        <v>98</v>
      </c>
      <c r="J20" s="927"/>
    </row>
    <row r="21" spans="1:11" s="25" customFormat="1" ht="44.25" customHeight="1" x14ac:dyDescent="0.2">
      <c r="A21" s="1252"/>
      <c r="B21" s="1157" t="s">
        <v>242</v>
      </c>
      <c r="C21" s="1150" t="s">
        <v>249</v>
      </c>
      <c r="D21" s="1038"/>
      <c r="E21" s="951">
        <v>3083.33</v>
      </c>
      <c r="F21" s="1132"/>
      <c r="G21" s="923"/>
      <c r="H21" s="1230"/>
      <c r="I21" s="1231"/>
      <c r="J21" s="923"/>
    </row>
    <row r="22" spans="1:11" s="25" customFormat="1" ht="50.25" customHeight="1" thickBot="1" x14ac:dyDescent="0.25">
      <c r="A22" s="1252"/>
      <c r="B22" s="1157" t="s">
        <v>228</v>
      </c>
      <c r="C22" s="1195" t="s">
        <v>248</v>
      </c>
      <c r="D22" s="982"/>
      <c r="E22" s="965">
        <v>9535</v>
      </c>
      <c r="F22" s="1133"/>
      <c r="G22" s="1137"/>
      <c r="H22" s="1232"/>
      <c r="I22" s="1231"/>
      <c r="J22" s="1137"/>
    </row>
    <row r="23" spans="1:11" s="25" customFormat="1" ht="44.25" customHeight="1" x14ac:dyDescent="0.2">
      <c r="A23" s="1252"/>
      <c r="B23" s="1196" t="s">
        <v>198</v>
      </c>
      <c r="C23" s="1197" t="s">
        <v>250</v>
      </c>
      <c r="D23" s="1192"/>
      <c r="E23" s="965">
        <v>9535</v>
      </c>
      <c r="F23" s="1062">
        <v>79.45</v>
      </c>
      <c r="G23" s="1136"/>
      <c r="H23" s="965">
        <v>16200</v>
      </c>
      <c r="I23" s="1083">
        <v>135</v>
      </c>
      <c r="J23" s="927"/>
      <c r="K23" s="1127"/>
    </row>
    <row r="24" spans="1:11" s="25" customFormat="1" ht="44.25" customHeight="1" x14ac:dyDescent="0.2">
      <c r="A24" s="1252"/>
      <c r="B24" s="1157" t="s">
        <v>267</v>
      </c>
      <c r="C24" s="1197" t="s">
        <v>250</v>
      </c>
      <c r="D24" s="1192"/>
      <c r="E24" s="965">
        <v>9535</v>
      </c>
      <c r="F24" s="1062">
        <v>79.45</v>
      </c>
      <c r="G24" s="942"/>
      <c r="H24" s="965">
        <v>16200</v>
      </c>
      <c r="I24" s="1139">
        <v>135</v>
      </c>
      <c r="J24" s="926"/>
    </row>
    <row r="25" spans="1:11" s="25" customFormat="1" ht="51" customHeight="1" thickBot="1" x14ac:dyDescent="0.25">
      <c r="A25" s="1253"/>
      <c r="B25" s="1198" t="s">
        <v>117</v>
      </c>
      <c r="C25" s="1152" t="s">
        <v>250</v>
      </c>
      <c r="D25" s="1193"/>
      <c r="E25" s="980">
        <v>9535</v>
      </c>
      <c r="F25" s="1063">
        <v>79.45</v>
      </c>
      <c r="G25" s="991"/>
      <c r="H25" s="1081">
        <v>16200</v>
      </c>
      <c r="I25" s="1083">
        <v>135</v>
      </c>
      <c r="J25" s="990"/>
    </row>
    <row r="26" spans="1:11" s="25" customFormat="1" ht="44.25" customHeight="1" x14ac:dyDescent="0.2">
      <c r="A26" s="1251" t="s">
        <v>98</v>
      </c>
      <c r="B26" s="1191" t="s">
        <v>118</v>
      </c>
      <c r="C26" s="1144" t="s">
        <v>246</v>
      </c>
      <c r="D26" s="1031"/>
      <c r="E26" s="952">
        <v>10440</v>
      </c>
      <c r="F26" s="1053">
        <v>58</v>
      </c>
      <c r="G26" s="920"/>
      <c r="H26" s="947">
        <v>16920</v>
      </c>
      <c r="I26" s="1072">
        <v>94</v>
      </c>
      <c r="J26" s="920"/>
    </row>
    <row r="27" spans="1:11" s="25" customFormat="1" ht="34.5" customHeight="1" x14ac:dyDescent="0.2">
      <c r="A27" s="1252"/>
      <c r="B27" s="1157" t="s">
        <v>229</v>
      </c>
      <c r="C27" s="461" t="s">
        <v>246</v>
      </c>
      <c r="D27" s="1039"/>
      <c r="E27" s="948" t="s">
        <v>268</v>
      </c>
      <c r="F27" s="1064"/>
      <c r="G27" s="922"/>
      <c r="H27" s="1082" t="s">
        <v>268</v>
      </c>
      <c r="I27" s="1074"/>
      <c r="J27" s="922"/>
    </row>
    <row r="28" spans="1:11" s="25" customFormat="1" ht="34.5" customHeight="1" x14ac:dyDescent="0.2">
      <c r="A28" s="1252"/>
      <c r="B28" s="1157" t="s">
        <v>230</v>
      </c>
      <c r="C28" s="461" t="s">
        <v>249</v>
      </c>
      <c r="D28" s="1039"/>
      <c r="E28" s="948" t="s">
        <v>268</v>
      </c>
      <c r="F28" s="1064"/>
      <c r="G28" s="922"/>
      <c r="H28" s="1082" t="s">
        <v>268</v>
      </c>
      <c r="I28" s="1074"/>
      <c r="J28" s="922"/>
    </row>
    <row r="29" spans="1:11" s="25" customFormat="1" ht="40.5" customHeight="1" thickBot="1" x14ac:dyDescent="0.25">
      <c r="A29" s="1253"/>
      <c r="B29" s="1188" t="s">
        <v>119</v>
      </c>
      <c r="C29" s="1189" t="s">
        <v>246</v>
      </c>
      <c r="D29" s="1032"/>
      <c r="E29" s="955">
        <v>10440</v>
      </c>
      <c r="F29" s="1065">
        <v>58</v>
      </c>
      <c r="G29" s="929"/>
      <c r="H29" s="950">
        <v>16920</v>
      </c>
      <c r="I29" s="1077">
        <v>94</v>
      </c>
      <c r="J29" s="929"/>
    </row>
    <row r="30" spans="1:11" s="25" customFormat="1" ht="53.25" customHeight="1" x14ac:dyDescent="0.2">
      <c r="A30" s="1248" t="s">
        <v>233</v>
      </c>
      <c r="B30" s="1122" t="s">
        <v>213</v>
      </c>
      <c r="C30" s="1183" t="s">
        <v>246</v>
      </c>
      <c r="D30" s="1040"/>
      <c r="E30" s="947">
        <v>10440</v>
      </c>
      <c r="F30" s="1061">
        <v>58</v>
      </c>
      <c r="G30" s="920"/>
      <c r="H30" s="1001">
        <v>17640</v>
      </c>
      <c r="I30" s="1084">
        <v>98</v>
      </c>
      <c r="J30" s="924"/>
    </row>
    <row r="31" spans="1:11" s="25" customFormat="1" ht="35.25" customHeight="1" x14ac:dyDescent="0.2">
      <c r="A31" s="1249"/>
      <c r="B31" s="1184" t="s">
        <v>100</v>
      </c>
      <c r="C31" s="1185" t="s">
        <v>246</v>
      </c>
      <c r="D31" s="1041"/>
      <c r="E31" s="948">
        <v>10440</v>
      </c>
      <c r="F31" s="1054">
        <v>58</v>
      </c>
      <c r="G31" s="921"/>
      <c r="H31" s="948">
        <v>17640</v>
      </c>
      <c r="I31" s="1085">
        <v>98</v>
      </c>
      <c r="J31" s="921"/>
    </row>
    <row r="32" spans="1:11" s="25" customFormat="1" ht="34.5" customHeight="1" x14ac:dyDescent="0.2">
      <c r="A32" s="1249"/>
      <c r="B32" s="1000" t="s">
        <v>214</v>
      </c>
      <c r="C32" s="1186" t="s">
        <v>246</v>
      </c>
      <c r="D32" s="1041"/>
      <c r="E32" s="948">
        <v>10440</v>
      </c>
      <c r="F32" s="1054">
        <v>58</v>
      </c>
      <c r="G32" s="921"/>
      <c r="H32" s="948">
        <v>17640</v>
      </c>
      <c r="I32" s="1085">
        <v>98</v>
      </c>
      <c r="J32" s="921"/>
    </row>
    <row r="33" spans="1:10" s="25" customFormat="1" ht="34.5" customHeight="1" x14ac:dyDescent="0.2">
      <c r="A33" s="1249"/>
      <c r="B33" s="1000" t="s">
        <v>225</v>
      </c>
      <c r="C33" s="1186" t="s">
        <v>246</v>
      </c>
      <c r="D33" s="1039"/>
      <c r="E33" s="948">
        <v>10440</v>
      </c>
      <c r="F33" s="1054">
        <v>58</v>
      </c>
      <c r="G33" s="922"/>
      <c r="H33" s="948">
        <v>17640</v>
      </c>
      <c r="I33" s="1085">
        <v>98</v>
      </c>
      <c r="J33" s="922"/>
    </row>
    <row r="34" spans="1:10" s="25" customFormat="1" ht="34.5" customHeight="1" x14ac:dyDescent="0.2">
      <c r="A34" s="1249"/>
      <c r="B34" s="1184" t="s">
        <v>196</v>
      </c>
      <c r="C34" s="1186" t="s">
        <v>251</v>
      </c>
      <c r="D34" s="1039"/>
      <c r="E34" s="948">
        <f>12960/3</f>
        <v>4320</v>
      </c>
      <c r="F34" s="1066">
        <v>72</v>
      </c>
      <c r="G34" s="922"/>
      <c r="H34" s="948">
        <f>16920/3</f>
        <v>5640</v>
      </c>
      <c r="I34" s="1085">
        <v>94</v>
      </c>
      <c r="J34" s="922"/>
    </row>
    <row r="35" spans="1:10" s="25" customFormat="1" ht="34.5" customHeight="1" x14ac:dyDescent="0.2">
      <c r="A35" s="1249"/>
      <c r="B35" s="1184" t="s">
        <v>197</v>
      </c>
      <c r="C35" s="1187" t="s">
        <v>252</v>
      </c>
      <c r="D35" s="1039"/>
      <c r="E35" s="948">
        <v>12960</v>
      </c>
      <c r="F35" s="1066">
        <v>72</v>
      </c>
      <c r="G35" s="922"/>
      <c r="H35" s="948">
        <v>16920</v>
      </c>
      <c r="I35" s="1085">
        <v>94</v>
      </c>
      <c r="J35" s="922"/>
    </row>
    <row r="36" spans="1:10" s="25" customFormat="1" ht="42" customHeight="1" thickBot="1" x14ac:dyDescent="0.25">
      <c r="A36" s="1250"/>
      <c r="B36" s="1188" t="s">
        <v>151</v>
      </c>
      <c r="C36" s="1189" t="s">
        <v>253</v>
      </c>
      <c r="D36" s="1039"/>
      <c r="E36" s="950">
        <v>12960</v>
      </c>
      <c r="F36" s="1055">
        <v>72</v>
      </c>
      <c r="G36" s="929"/>
      <c r="H36" s="948">
        <v>16920</v>
      </c>
      <c r="I36" s="1086">
        <v>94</v>
      </c>
      <c r="J36" s="922"/>
    </row>
    <row r="37" spans="1:10" s="25" customFormat="1" ht="39" customHeight="1" x14ac:dyDescent="0.2">
      <c r="A37" s="1251" t="s">
        <v>232</v>
      </c>
      <c r="B37" s="1179" t="s">
        <v>203</v>
      </c>
      <c r="C37" s="1180" t="s">
        <v>254</v>
      </c>
      <c r="D37" s="1176"/>
      <c r="E37" s="947">
        <v>7920</v>
      </c>
      <c r="F37" s="1067">
        <v>44</v>
      </c>
      <c r="G37" s="934"/>
      <c r="H37" s="947">
        <v>16920</v>
      </c>
      <c r="I37" s="1087">
        <v>94</v>
      </c>
      <c r="J37" s="934"/>
    </row>
    <row r="38" spans="1:10" s="25" customFormat="1" ht="39" customHeight="1" x14ac:dyDescent="0.2">
      <c r="A38" s="1252"/>
      <c r="B38" s="1157" t="s">
        <v>204</v>
      </c>
      <c r="C38" s="461" t="s">
        <v>205</v>
      </c>
      <c r="D38" s="1177"/>
      <c r="E38" s="951">
        <v>7920</v>
      </c>
      <c r="F38" s="1057">
        <v>88</v>
      </c>
      <c r="G38" s="925"/>
      <c r="H38" s="948">
        <v>16920</v>
      </c>
      <c r="I38" s="1088">
        <v>188</v>
      </c>
      <c r="J38" s="925"/>
    </row>
    <row r="39" spans="1:10" s="25" customFormat="1" ht="39" customHeight="1" x14ac:dyDescent="0.2">
      <c r="A39" s="1252"/>
      <c r="B39" s="1157" t="s">
        <v>207</v>
      </c>
      <c r="C39" s="461" t="s">
        <v>206</v>
      </c>
      <c r="D39" s="1177"/>
      <c r="E39" s="948">
        <v>2640</v>
      </c>
      <c r="F39" s="1057">
        <v>88</v>
      </c>
      <c r="G39" s="925"/>
      <c r="H39" s="1002">
        <v>5640</v>
      </c>
      <c r="I39" s="1078">
        <v>188</v>
      </c>
      <c r="J39" s="925"/>
    </row>
    <row r="40" spans="1:10" s="25" customFormat="1" ht="39" customHeight="1" x14ac:dyDescent="0.2">
      <c r="A40" s="1252"/>
      <c r="B40" s="1157" t="s">
        <v>258</v>
      </c>
      <c r="C40" s="1181" t="s">
        <v>255</v>
      </c>
      <c r="D40" s="1042"/>
      <c r="E40" s="948">
        <v>9535</v>
      </c>
      <c r="F40" s="1058"/>
      <c r="G40" s="924"/>
      <c r="H40" s="948">
        <v>16920</v>
      </c>
      <c r="I40" s="1071"/>
      <c r="J40" s="1022"/>
    </row>
    <row r="41" spans="1:10" s="25" customFormat="1" ht="39" customHeight="1" x14ac:dyDescent="0.2">
      <c r="A41" s="1252"/>
      <c r="B41" s="1157" t="s">
        <v>259</v>
      </c>
      <c r="C41" s="1181"/>
      <c r="D41" s="1042"/>
      <c r="E41" s="1228" t="s">
        <v>34</v>
      </c>
      <c r="F41" s="1229"/>
      <c r="G41" s="924"/>
      <c r="H41" s="948">
        <v>9360</v>
      </c>
      <c r="I41" s="1071"/>
      <c r="J41" s="1022"/>
    </row>
    <row r="42" spans="1:10" s="25" customFormat="1" ht="39" customHeight="1" x14ac:dyDescent="0.2">
      <c r="A42" s="1252"/>
      <c r="B42" s="1157" t="s">
        <v>260</v>
      </c>
      <c r="C42" s="1181"/>
      <c r="D42" s="1042"/>
      <c r="E42" s="1228" t="s">
        <v>34</v>
      </c>
      <c r="F42" s="1229"/>
      <c r="G42" s="924"/>
      <c r="H42" s="1120">
        <v>7920</v>
      </c>
      <c r="I42" s="1071"/>
      <c r="J42" s="1022"/>
    </row>
    <row r="43" spans="1:10" s="25" customFormat="1" ht="41.25" customHeight="1" thickBot="1" x14ac:dyDescent="0.25">
      <c r="A43" s="1253"/>
      <c r="B43" s="1130" t="s">
        <v>261</v>
      </c>
      <c r="C43" s="1182"/>
      <c r="D43" s="1178"/>
      <c r="E43" s="980">
        <v>2880</v>
      </c>
      <c r="F43" s="1119"/>
      <c r="G43" s="990"/>
      <c r="H43" s="1228" t="s">
        <v>34</v>
      </c>
      <c r="I43" s="1229"/>
      <c r="J43" s="990"/>
    </row>
    <row r="44" spans="1:10" s="25" customFormat="1" ht="52.5" customHeight="1" thickBot="1" x14ac:dyDescent="0.25">
      <c r="A44" s="1251" t="s">
        <v>191</v>
      </c>
      <c r="B44" s="1005" t="s">
        <v>231</v>
      </c>
      <c r="C44" s="992" t="s">
        <v>246</v>
      </c>
      <c r="D44" s="1031"/>
      <c r="E44" s="947">
        <v>10440</v>
      </c>
      <c r="F44" s="1056">
        <v>58</v>
      </c>
      <c r="G44" s="920"/>
      <c r="H44" s="1090">
        <v>16200</v>
      </c>
      <c r="I44" s="1121">
        <v>90</v>
      </c>
      <c r="J44" s="920"/>
    </row>
    <row r="45" spans="1:10" s="25" customFormat="1" ht="34.5" customHeight="1" x14ac:dyDescent="0.2">
      <c r="A45" s="1252"/>
      <c r="B45" s="1169" t="s">
        <v>129</v>
      </c>
      <c r="C45" s="968" t="s">
        <v>246</v>
      </c>
      <c r="D45" s="1044"/>
      <c r="E45" s="951">
        <v>10440</v>
      </c>
      <c r="F45" s="1062">
        <v>58</v>
      </c>
      <c r="G45" s="927"/>
      <c r="H45" s="1082">
        <v>16200</v>
      </c>
      <c r="I45" s="1083">
        <v>90</v>
      </c>
      <c r="J45" s="927"/>
    </row>
    <row r="46" spans="1:10" s="25" customFormat="1" ht="34.5" customHeight="1" thickBot="1" x14ac:dyDescent="0.25">
      <c r="A46" s="1253"/>
      <c r="B46" s="1175" t="s">
        <v>130</v>
      </c>
      <c r="C46" s="1019" t="s">
        <v>246</v>
      </c>
      <c r="D46" s="1043"/>
      <c r="E46" s="950">
        <v>12960</v>
      </c>
      <c r="F46" s="1055">
        <v>72</v>
      </c>
      <c r="G46" s="990"/>
      <c r="H46" s="1092">
        <v>16200</v>
      </c>
      <c r="I46" s="1089">
        <v>90</v>
      </c>
      <c r="J46" s="990"/>
    </row>
    <row r="47" spans="1:10" s="25" customFormat="1" ht="34.5" customHeight="1" thickBot="1" x14ac:dyDescent="0.25">
      <c r="A47" s="1254" t="s">
        <v>235</v>
      </c>
      <c r="B47" s="1129" t="s">
        <v>90</v>
      </c>
      <c r="C47" s="1156" t="s">
        <v>246</v>
      </c>
      <c r="D47" s="1045"/>
      <c r="E47" s="965">
        <v>9535</v>
      </c>
      <c r="F47" s="1068">
        <v>52.972222222222221</v>
      </c>
      <c r="G47" s="983"/>
      <c r="H47" s="1160">
        <v>16200</v>
      </c>
      <c r="I47" s="1121">
        <v>90</v>
      </c>
      <c r="J47" s="928"/>
    </row>
    <row r="48" spans="1:10" s="25" customFormat="1" ht="34.5" customHeight="1" x14ac:dyDescent="0.2">
      <c r="A48" s="1255"/>
      <c r="B48" s="1157" t="s">
        <v>266</v>
      </c>
      <c r="C48" s="1150" t="s">
        <v>246</v>
      </c>
      <c r="D48" s="1046"/>
      <c r="E48" s="965">
        <v>9535</v>
      </c>
      <c r="F48" s="1069">
        <v>52.972222222222221</v>
      </c>
      <c r="G48" s="979"/>
      <c r="H48" s="1161">
        <v>16200</v>
      </c>
      <c r="I48" s="1162">
        <v>90</v>
      </c>
      <c r="J48" s="933"/>
    </row>
    <row r="49" spans="1:10" s="25" customFormat="1" ht="41.25" customHeight="1" thickBot="1" x14ac:dyDescent="0.25">
      <c r="A49" s="1255"/>
      <c r="B49" s="1157" t="s">
        <v>224</v>
      </c>
      <c r="C49" s="1150" t="s">
        <v>246</v>
      </c>
      <c r="D49" s="1155"/>
      <c r="E49" s="965">
        <v>9535</v>
      </c>
      <c r="F49" s="1070">
        <v>52.972222222222221</v>
      </c>
      <c r="G49" s="942"/>
      <c r="H49" s="1163">
        <v>16200</v>
      </c>
      <c r="I49" s="1085">
        <v>90</v>
      </c>
      <c r="J49" s="1174"/>
    </row>
    <row r="50" spans="1:10" s="25" customFormat="1" ht="34.5" customHeight="1" thickBot="1" x14ac:dyDescent="0.25">
      <c r="A50" s="1255"/>
      <c r="B50" s="1157" t="s">
        <v>226</v>
      </c>
      <c r="C50" s="1150" t="s">
        <v>246</v>
      </c>
      <c r="D50" s="1046"/>
      <c r="E50" s="965">
        <v>9535</v>
      </c>
      <c r="F50" s="1069">
        <v>52.972222222222221</v>
      </c>
      <c r="G50" s="979"/>
      <c r="H50" s="1161">
        <v>16200</v>
      </c>
      <c r="I50" s="1085">
        <v>90</v>
      </c>
      <c r="J50" s="933"/>
    </row>
    <row r="51" spans="1:10" s="25" customFormat="1" ht="34.5" customHeight="1" thickBot="1" x14ac:dyDescent="0.25">
      <c r="A51" s="1256"/>
      <c r="B51" s="1158" t="s">
        <v>225</v>
      </c>
      <c r="C51" s="1159" t="s">
        <v>246</v>
      </c>
      <c r="D51" s="1045"/>
      <c r="E51" s="966">
        <v>10440</v>
      </c>
      <c r="F51" s="1055">
        <v>58</v>
      </c>
      <c r="G51" s="983"/>
      <c r="H51" s="1233" t="s">
        <v>34</v>
      </c>
      <c r="I51" s="1234"/>
      <c r="J51" s="928"/>
    </row>
    <row r="52" spans="1:10" s="25" customFormat="1" ht="45.75" customHeight="1" thickBot="1" x14ac:dyDescent="0.25">
      <c r="A52" s="1165" t="s">
        <v>143</v>
      </c>
      <c r="B52" s="1164" t="s">
        <v>131</v>
      </c>
      <c r="C52" s="984" t="s">
        <v>246</v>
      </c>
      <c r="D52" s="1029"/>
      <c r="E52" s="986">
        <v>10440</v>
      </c>
      <c r="F52" s="1059">
        <v>58</v>
      </c>
      <c r="G52" s="985"/>
      <c r="H52" s="1093">
        <v>17640</v>
      </c>
      <c r="I52" s="1075">
        <v>98</v>
      </c>
      <c r="J52" s="985"/>
    </row>
    <row r="53" spans="1:10" s="25" customFormat="1" ht="30" customHeight="1" x14ac:dyDescent="0.2">
      <c r="A53" s="1251" t="s">
        <v>52</v>
      </c>
      <c r="B53" s="974" t="s">
        <v>132</v>
      </c>
      <c r="C53" s="1018" t="s">
        <v>246</v>
      </c>
      <c r="D53" s="1031"/>
      <c r="E53" s="947">
        <v>11340</v>
      </c>
      <c r="F53" s="1061">
        <v>63</v>
      </c>
      <c r="G53" s="920"/>
      <c r="H53" s="1094">
        <v>17640</v>
      </c>
      <c r="I53" s="1072">
        <v>98</v>
      </c>
      <c r="J53" s="920"/>
    </row>
    <row r="54" spans="1:10" s="25" customFormat="1" ht="31.5" customHeight="1" x14ac:dyDescent="0.2">
      <c r="A54" s="1252"/>
      <c r="B54" s="975" t="s">
        <v>101</v>
      </c>
      <c r="C54" s="1020" t="s">
        <v>246</v>
      </c>
      <c r="D54" s="1047"/>
      <c r="E54" s="948">
        <v>11340</v>
      </c>
      <c r="F54" s="1054">
        <v>63</v>
      </c>
      <c r="G54" s="923"/>
      <c r="H54" s="1091">
        <v>16920</v>
      </c>
      <c r="I54" s="1079">
        <v>94</v>
      </c>
      <c r="J54" s="923"/>
    </row>
    <row r="55" spans="1:10" s="25" customFormat="1" ht="34.5" customHeight="1" x14ac:dyDescent="0.2">
      <c r="A55" s="1252"/>
      <c r="B55" s="1166" t="s">
        <v>256</v>
      </c>
      <c r="C55" s="1009" t="s">
        <v>248</v>
      </c>
      <c r="D55" s="1048"/>
      <c r="E55" s="948">
        <v>7560</v>
      </c>
      <c r="F55" s="1054">
        <v>63</v>
      </c>
      <c r="G55" s="926"/>
      <c r="H55" s="1091">
        <v>7560</v>
      </c>
      <c r="I55" s="1095">
        <v>63</v>
      </c>
      <c r="J55" s="926"/>
    </row>
    <row r="56" spans="1:10" s="25" customFormat="1" ht="34.5" customHeight="1" x14ac:dyDescent="0.2">
      <c r="A56" s="1252"/>
      <c r="B56" s="977" t="s">
        <v>234</v>
      </c>
      <c r="C56" s="993" t="s">
        <v>257</v>
      </c>
      <c r="D56" s="1041"/>
      <c r="E56" s="948">
        <v>9900</v>
      </c>
      <c r="F56" s="1057">
        <v>55</v>
      </c>
      <c r="G56" s="921"/>
      <c r="H56" s="1091">
        <v>19080</v>
      </c>
      <c r="I56" s="1073">
        <v>106</v>
      </c>
      <c r="J56" s="921"/>
    </row>
    <row r="57" spans="1:10" s="25" customFormat="1" ht="34.5" customHeight="1" x14ac:dyDescent="0.2">
      <c r="A57" s="1252"/>
      <c r="B57" s="1167" t="s">
        <v>215</v>
      </c>
      <c r="C57" s="993" t="s">
        <v>208</v>
      </c>
      <c r="D57" s="1041"/>
      <c r="E57" s="948">
        <v>9900</v>
      </c>
      <c r="F57" s="1057">
        <v>55</v>
      </c>
      <c r="G57" s="921"/>
      <c r="H57" s="1091">
        <v>19080</v>
      </c>
      <c r="I57" s="1073">
        <v>106</v>
      </c>
      <c r="J57" s="921"/>
    </row>
    <row r="58" spans="1:10" s="25" customFormat="1" ht="34.5" customHeight="1" x14ac:dyDescent="0.2">
      <c r="A58" s="1252"/>
      <c r="B58" s="1167" t="s">
        <v>216</v>
      </c>
      <c r="C58" s="994" t="s">
        <v>209</v>
      </c>
      <c r="D58" s="1041"/>
      <c r="E58" s="948">
        <v>3300</v>
      </c>
      <c r="F58" s="1057">
        <v>55</v>
      </c>
      <c r="G58" s="921"/>
      <c r="H58" s="1091">
        <v>6360</v>
      </c>
      <c r="I58" s="1073">
        <v>106</v>
      </c>
      <c r="J58" s="921"/>
    </row>
    <row r="59" spans="1:10" s="25" customFormat="1" ht="34.5" customHeight="1" x14ac:dyDescent="0.2">
      <c r="A59" s="1252"/>
      <c r="B59" s="1168" t="s">
        <v>227</v>
      </c>
      <c r="C59" s="968" t="s">
        <v>246</v>
      </c>
      <c r="D59" s="1041"/>
      <c r="E59" s="948">
        <v>11340</v>
      </c>
      <c r="F59" s="1057">
        <v>63</v>
      </c>
      <c r="G59" s="921"/>
      <c r="H59" s="1091">
        <v>16920</v>
      </c>
      <c r="I59" s="1073">
        <v>94</v>
      </c>
      <c r="J59" s="921"/>
    </row>
    <row r="60" spans="1:10" s="25" customFormat="1" ht="34.5" customHeight="1" x14ac:dyDescent="0.2">
      <c r="A60" s="1252"/>
      <c r="B60" s="1169" t="s">
        <v>217</v>
      </c>
      <c r="C60" s="1021" t="s">
        <v>246</v>
      </c>
      <c r="D60" s="1039"/>
      <c r="E60" s="948">
        <v>9360</v>
      </c>
      <c r="F60" s="1064">
        <v>52</v>
      </c>
      <c r="G60" s="922"/>
      <c r="H60" s="1082">
        <v>16920</v>
      </c>
      <c r="I60" s="1074">
        <v>94</v>
      </c>
      <c r="J60" s="922"/>
    </row>
    <row r="61" spans="1:10" s="25" customFormat="1" ht="34.5" customHeight="1" x14ac:dyDescent="0.2">
      <c r="A61" s="1252"/>
      <c r="B61" s="1169" t="s">
        <v>219</v>
      </c>
      <c r="C61" s="1021" t="s">
        <v>246</v>
      </c>
      <c r="D61" s="1039"/>
      <c r="E61" s="948">
        <v>9360</v>
      </c>
      <c r="F61" s="1064">
        <v>52</v>
      </c>
      <c r="G61" s="922"/>
      <c r="H61" s="1082">
        <v>16920</v>
      </c>
      <c r="I61" s="1074">
        <v>94</v>
      </c>
      <c r="J61" s="922"/>
    </row>
    <row r="62" spans="1:10" s="25" customFormat="1" ht="34.5" customHeight="1" x14ac:dyDescent="0.2">
      <c r="A62" s="1252"/>
      <c r="B62" s="1169" t="s">
        <v>220</v>
      </c>
      <c r="C62" s="968" t="s">
        <v>246</v>
      </c>
      <c r="D62" s="1039"/>
      <c r="E62" s="948">
        <v>11340</v>
      </c>
      <c r="F62" s="1064">
        <v>63</v>
      </c>
      <c r="G62" s="922"/>
      <c r="H62" s="1082">
        <v>16920</v>
      </c>
      <c r="I62" s="1074">
        <v>94</v>
      </c>
      <c r="J62" s="922"/>
    </row>
    <row r="63" spans="1:10" s="25" customFormat="1" ht="30.75" customHeight="1" x14ac:dyDescent="0.2">
      <c r="A63" s="1252"/>
      <c r="B63" s="1169" t="s">
        <v>118</v>
      </c>
      <c r="C63" s="995" t="s">
        <v>246</v>
      </c>
      <c r="D63" s="1039"/>
      <c r="E63" s="948">
        <v>10440</v>
      </c>
      <c r="F63" s="1054">
        <v>58</v>
      </c>
      <c r="G63" s="922"/>
      <c r="H63" s="1082">
        <v>16920</v>
      </c>
      <c r="I63" s="1074">
        <v>94</v>
      </c>
      <c r="J63" s="922"/>
    </row>
    <row r="64" spans="1:10" s="25" customFormat="1" ht="30.75" customHeight="1" x14ac:dyDescent="0.2">
      <c r="A64" s="1252"/>
      <c r="B64" s="975" t="s">
        <v>199</v>
      </c>
      <c r="C64" s="967" t="s">
        <v>246</v>
      </c>
      <c r="D64" s="1039"/>
      <c r="E64" s="948">
        <v>9360</v>
      </c>
      <c r="F64" s="1054">
        <v>52</v>
      </c>
      <c r="G64" s="922"/>
      <c r="H64" s="1235"/>
      <c r="I64" s="1236"/>
      <c r="J64" s="922"/>
    </row>
    <row r="65" spans="1:10" s="25" customFormat="1" ht="30.75" customHeight="1" x14ac:dyDescent="0.2">
      <c r="A65" s="1252"/>
      <c r="B65" s="975" t="s">
        <v>200</v>
      </c>
      <c r="C65" s="967" t="s">
        <v>248</v>
      </c>
      <c r="D65" s="1039"/>
      <c r="E65" s="948">
        <v>6240</v>
      </c>
      <c r="F65" s="1054">
        <v>52</v>
      </c>
      <c r="G65" s="922"/>
      <c r="H65" s="1237"/>
      <c r="I65" s="1238"/>
      <c r="J65" s="922"/>
    </row>
    <row r="66" spans="1:10" s="25" customFormat="1" ht="30.75" customHeight="1" x14ac:dyDescent="0.2">
      <c r="A66" s="1252"/>
      <c r="B66" s="975" t="s">
        <v>201</v>
      </c>
      <c r="C66" s="967" t="s">
        <v>249</v>
      </c>
      <c r="D66" s="1039"/>
      <c r="E66" s="948">
        <v>3120</v>
      </c>
      <c r="F66" s="1054">
        <v>52</v>
      </c>
      <c r="G66" s="922"/>
      <c r="H66" s="1239"/>
      <c r="I66" s="1240"/>
      <c r="J66" s="922"/>
    </row>
    <row r="67" spans="1:10" s="64" customFormat="1" ht="27.75" customHeight="1" x14ac:dyDescent="0.2">
      <c r="A67" s="1252"/>
      <c r="B67" s="976" t="s">
        <v>134</v>
      </c>
      <c r="C67" s="473" t="s">
        <v>249</v>
      </c>
      <c r="D67" s="1041"/>
      <c r="E67" s="948">
        <v>4320</v>
      </c>
      <c r="F67" s="1054">
        <v>72</v>
      </c>
      <c r="G67" s="921"/>
      <c r="H67" s="1100">
        <v>6360</v>
      </c>
      <c r="I67" s="1073">
        <v>106</v>
      </c>
      <c r="J67" s="921"/>
    </row>
    <row r="68" spans="1:10" s="25" customFormat="1" ht="34.5" customHeight="1" thickBot="1" x14ac:dyDescent="0.25">
      <c r="A68" s="1253"/>
      <c r="B68" s="1170" t="s">
        <v>202</v>
      </c>
      <c r="C68" s="1003" t="s">
        <v>57</v>
      </c>
      <c r="D68" s="1049"/>
      <c r="E68" s="950">
        <v>4320</v>
      </c>
      <c r="F68" s="1055">
        <v>72</v>
      </c>
      <c r="G68" s="930"/>
      <c r="H68" s="1101">
        <v>6360</v>
      </c>
      <c r="I68" s="1096">
        <v>106</v>
      </c>
      <c r="J68" s="930"/>
    </row>
    <row r="69" spans="1:10" s="25" customFormat="1" ht="34.5" customHeight="1" x14ac:dyDescent="0.25">
      <c r="A69" s="1245" t="s">
        <v>145</v>
      </c>
      <c r="B69" s="1171" t="s">
        <v>146</v>
      </c>
      <c r="C69" s="1010"/>
      <c r="D69" s="1050"/>
      <c r="E69" s="951">
        <v>4820</v>
      </c>
      <c r="F69" s="1062" t="s">
        <v>34</v>
      </c>
      <c r="G69" s="931"/>
      <c r="H69" s="1102">
        <v>15980</v>
      </c>
      <c r="I69" s="1097" t="s">
        <v>34</v>
      </c>
      <c r="J69" s="931"/>
    </row>
    <row r="70" spans="1:10" s="25" customFormat="1" ht="30.75" customHeight="1" x14ac:dyDescent="0.2">
      <c r="A70" s="1246"/>
      <c r="B70" s="1172" t="s">
        <v>147</v>
      </c>
      <c r="C70" s="999"/>
      <c r="D70" s="1051"/>
      <c r="E70" s="948">
        <v>385</v>
      </c>
      <c r="F70" s="1054" t="s">
        <v>34</v>
      </c>
      <c r="G70" s="932"/>
      <c r="H70" s="1100">
        <v>550</v>
      </c>
      <c r="I70" s="1098" t="s">
        <v>34</v>
      </c>
      <c r="J70" s="932"/>
    </row>
    <row r="71" spans="1:10" s="25" customFormat="1" ht="38.25" customHeight="1" thickBot="1" x14ac:dyDescent="0.25">
      <c r="A71" s="1247"/>
      <c r="B71" s="1173" t="s">
        <v>148</v>
      </c>
      <c r="C71" s="1003" t="s">
        <v>62</v>
      </c>
      <c r="D71" s="1052"/>
      <c r="E71" s="950">
        <v>16850</v>
      </c>
      <c r="F71" s="1055" t="s">
        <v>34</v>
      </c>
      <c r="G71" s="618"/>
      <c r="H71" s="1101">
        <v>16850</v>
      </c>
      <c r="I71" s="1099" t="s">
        <v>34</v>
      </c>
      <c r="J71" s="618"/>
    </row>
    <row r="72" spans="1:10" s="25" customFormat="1" ht="15" customHeight="1" thickBot="1" x14ac:dyDescent="0.3">
      <c r="A72" s="591"/>
      <c r="B72" s="592"/>
      <c r="C72" s="591"/>
      <c r="D72" s="46"/>
      <c r="E72" s="953"/>
      <c r="G72" s="46"/>
      <c r="H72" s="953"/>
      <c r="I72" s="46"/>
      <c r="J72" s="46"/>
    </row>
    <row r="73" spans="1:10" s="25" customFormat="1" ht="81.75" customHeight="1" thickBot="1" x14ac:dyDescent="0.25">
      <c r="A73" s="77" t="s">
        <v>5</v>
      </c>
      <c r="B73" s="79" t="s">
        <v>188</v>
      </c>
      <c r="C73" s="79" t="s">
        <v>7</v>
      </c>
      <c r="D73" s="945"/>
      <c r="E73" s="1023" t="s">
        <v>262</v>
      </c>
      <c r="F73" s="1024" t="s">
        <v>263</v>
      </c>
      <c r="G73" s="1027"/>
      <c r="H73" s="1153" t="s">
        <v>264</v>
      </c>
      <c r="I73" s="1154" t="s">
        <v>265</v>
      </c>
      <c r="J73" s="945"/>
    </row>
    <row r="74" spans="1:10" s="25" customFormat="1" ht="34.5" customHeight="1" x14ac:dyDescent="0.2">
      <c r="A74" s="1251" t="s">
        <v>232</v>
      </c>
      <c r="B74" s="470" t="s">
        <v>218</v>
      </c>
      <c r="C74" s="1144" t="s">
        <v>120</v>
      </c>
      <c r="D74" s="982"/>
      <c r="E74" s="949">
        <v>1170</v>
      </c>
      <c r="F74" s="1066">
        <v>39</v>
      </c>
      <c r="G74" s="957"/>
      <c r="H74" s="948">
        <v>1170</v>
      </c>
      <c r="I74" s="1054">
        <v>39</v>
      </c>
      <c r="J74" s="982"/>
    </row>
    <row r="75" spans="1:10" s="25" customFormat="1" ht="34.5" customHeight="1" x14ac:dyDescent="0.2">
      <c r="A75" s="1252"/>
      <c r="B75" s="997" t="s">
        <v>163</v>
      </c>
      <c r="C75" s="1145" t="s">
        <v>120</v>
      </c>
      <c r="D75" s="982"/>
      <c r="E75" s="949">
        <v>1170</v>
      </c>
      <c r="F75" s="1054">
        <v>39</v>
      </c>
      <c r="G75" s="957"/>
      <c r="H75" s="1241"/>
      <c r="I75" s="1242"/>
      <c r="J75" s="957"/>
    </row>
    <row r="76" spans="1:10" s="25" customFormat="1" ht="34.5" customHeight="1" x14ac:dyDescent="0.2">
      <c r="A76" s="1252"/>
      <c r="B76" s="1004" t="s">
        <v>162</v>
      </c>
      <c r="C76" s="1145" t="s">
        <v>120</v>
      </c>
      <c r="D76" s="982"/>
      <c r="E76" s="949">
        <v>1170</v>
      </c>
      <c r="F76" s="1054">
        <v>39</v>
      </c>
      <c r="G76" s="957"/>
      <c r="H76" s="1241"/>
      <c r="I76" s="1242"/>
      <c r="J76" s="957"/>
    </row>
    <row r="77" spans="1:10" s="25" customFormat="1" ht="34.5" customHeight="1" x14ac:dyDescent="0.2">
      <c r="A77" s="1252"/>
      <c r="B77" s="998" t="s">
        <v>237</v>
      </c>
      <c r="C77" s="1146" t="s">
        <v>238</v>
      </c>
      <c r="D77" s="982"/>
      <c r="E77" s="948">
        <v>5200</v>
      </c>
      <c r="F77" s="1054">
        <v>65</v>
      </c>
      <c r="G77" s="957"/>
      <c r="H77" s="1241"/>
      <c r="I77" s="1242"/>
      <c r="J77" s="957"/>
    </row>
    <row r="78" spans="1:10" s="25" customFormat="1" ht="30" x14ac:dyDescent="0.2">
      <c r="A78" s="1252"/>
      <c r="B78" s="1000" t="s">
        <v>160</v>
      </c>
      <c r="C78" s="1146" t="s">
        <v>65</v>
      </c>
      <c r="D78" s="982"/>
      <c r="E78" s="948">
        <v>2340</v>
      </c>
      <c r="F78" s="1054">
        <v>39</v>
      </c>
      <c r="G78" s="957"/>
      <c r="H78" s="1241"/>
      <c r="I78" s="1242"/>
      <c r="J78" s="957"/>
    </row>
    <row r="79" spans="1:10" s="25" customFormat="1" ht="39" customHeight="1" x14ac:dyDescent="0.2">
      <c r="A79" s="1252"/>
      <c r="B79" s="1004" t="s">
        <v>158</v>
      </c>
      <c r="C79" s="1147" t="s">
        <v>65</v>
      </c>
      <c r="D79" s="982"/>
      <c r="E79" s="948">
        <v>2340</v>
      </c>
      <c r="F79" s="1054">
        <v>39</v>
      </c>
      <c r="G79" s="957"/>
      <c r="H79" s="1241"/>
      <c r="I79" s="1242"/>
      <c r="J79" s="957"/>
    </row>
    <row r="80" spans="1:10" s="25" customFormat="1" ht="39" customHeight="1" x14ac:dyDescent="0.2">
      <c r="A80" s="1252"/>
      <c r="B80" s="1148" t="s">
        <v>236</v>
      </c>
      <c r="C80" s="1149" t="s">
        <v>65</v>
      </c>
      <c r="D80" s="982"/>
      <c r="E80" s="948">
        <v>2340</v>
      </c>
      <c r="F80" s="1054">
        <v>39</v>
      </c>
      <c r="G80" s="957"/>
      <c r="H80" s="1241"/>
      <c r="I80" s="1242"/>
      <c r="J80" s="957"/>
    </row>
    <row r="81" spans="1:10" s="25" customFormat="1" ht="45" x14ac:dyDescent="0.2">
      <c r="A81" s="1252"/>
      <c r="B81" s="1148" t="s">
        <v>159</v>
      </c>
      <c r="C81" s="1150" t="s">
        <v>120</v>
      </c>
      <c r="D81" s="982"/>
      <c r="E81" s="948">
        <v>1170</v>
      </c>
      <c r="F81" s="1054">
        <v>39</v>
      </c>
      <c r="G81" s="957"/>
      <c r="H81" s="1241"/>
      <c r="I81" s="1242"/>
      <c r="J81" s="957"/>
    </row>
    <row r="82" spans="1:10" s="25" customFormat="1" ht="30" x14ac:dyDescent="0.2">
      <c r="A82" s="1252"/>
      <c r="B82" s="1151" t="s">
        <v>154</v>
      </c>
      <c r="C82" s="1150" t="s">
        <v>120</v>
      </c>
      <c r="D82" s="982"/>
      <c r="E82" s="948">
        <v>1170</v>
      </c>
      <c r="F82" s="1054">
        <v>39</v>
      </c>
      <c r="G82" s="957"/>
      <c r="H82" s="1241"/>
      <c r="I82" s="1242"/>
      <c r="J82" s="957"/>
    </row>
    <row r="83" spans="1:10" s="25" customFormat="1" ht="33.75" customHeight="1" thickBot="1" x14ac:dyDescent="0.25">
      <c r="A83" s="1253"/>
      <c r="B83" s="1143" t="s">
        <v>157</v>
      </c>
      <c r="C83" s="1152" t="s">
        <v>168</v>
      </c>
      <c r="D83" s="982"/>
      <c r="E83" s="950">
        <v>390</v>
      </c>
      <c r="F83" s="1054">
        <v>39</v>
      </c>
      <c r="G83" s="957"/>
      <c r="H83" s="1243"/>
      <c r="I83" s="1244"/>
      <c r="J83" s="957"/>
    </row>
    <row r="84" spans="1:10" s="25" customFormat="1" ht="48.75" customHeight="1" x14ac:dyDescent="0.2">
      <c r="A84" s="1251" t="s">
        <v>223</v>
      </c>
      <c r="B84" s="1142" t="s">
        <v>241</v>
      </c>
      <c r="C84" s="1123" t="s">
        <v>168</v>
      </c>
      <c r="D84" s="959"/>
      <c r="E84" s="947">
        <v>460</v>
      </c>
      <c r="F84" s="1125">
        <v>46</v>
      </c>
      <c r="G84" s="981"/>
      <c r="H84" s="1212"/>
      <c r="I84" s="1213"/>
      <c r="J84" s="959"/>
    </row>
    <row r="85" spans="1:10" s="25" customFormat="1" ht="48.75" customHeight="1" thickBot="1" x14ac:dyDescent="0.25">
      <c r="A85" s="1253"/>
      <c r="B85" s="1141" t="s">
        <v>240</v>
      </c>
      <c r="C85" s="1124" t="s">
        <v>168</v>
      </c>
      <c r="D85" s="959"/>
      <c r="E85" s="950">
        <v>720</v>
      </c>
      <c r="F85" s="1126">
        <v>72</v>
      </c>
      <c r="G85" s="981"/>
      <c r="H85" s="1214"/>
      <c r="I85" s="1215"/>
      <c r="J85" s="959"/>
    </row>
    <row r="86" spans="1:10" s="25" customFormat="1" ht="33" customHeight="1" x14ac:dyDescent="0.2">
      <c r="A86" s="1245" t="s">
        <v>145</v>
      </c>
      <c r="B86" s="211" t="s">
        <v>59</v>
      </c>
      <c r="C86" s="1006"/>
      <c r="D86" s="960"/>
      <c r="E86" s="947">
        <v>2410</v>
      </c>
      <c r="F86" s="1103" t="s">
        <v>34</v>
      </c>
      <c r="G86" s="960"/>
      <c r="H86" s="972">
        <v>8820</v>
      </c>
      <c r="I86" s="969">
        <v>49</v>
      </c>
      <c r="J86" s="960"/>
    </row>
    <row r="87" spans="1:10" s="25" customFormat="1" ht="30" x14ac:dyDescent="0.2">
      <c r="A87" s="1246"/>
      <c r="B87" s="362" t="s">
        <v>67</v>
      </c>
      <c r="C87" s="999"/>
      <c r="D87" s="961"/>
      <c r="E87" s="948">
        <v>385</v>
      </c>
      <c r="F87" s="1104" t="s">
        <v>34</v>
      </c>
      <c r="G87" s="961"/>
      <c r="H87" s="973">
        <v>550</v>
      </c>
      <c r="I87" s="970"/>
      <c r="J87" s="961"/>
    </row>
    <row r="88" spans="1:10" s="25" customFormat="1" ht="34.5" customHeight="1" thickBot="1" x14ac:dyDescent="0.25">
      <c r="A88" s="1246"/>
      <c r="B88" s="362" t="s">
        <v>68</v>
      </c>
      <c r="C88" s="1011" t="s">
        <v>69</v>
      </c>
      <c r="D88" s="962"/>
      <c r="E88" s="948">
        <v>16920</v>
      </c>
      <c r="F88" s="1104" t="s">
        <v>34</v>
      </c>
      <c r="G88" s="962"/>
      <c r="H88" s="973">
        <v>16920</v>
      </c>
      <c r="I88" s="971">
        <v>94</v>
      </c>
      <c r="J88" s="962"/>
    </row>
    <row r="89" spans="1:10" s="25" customFormat="1" ht="30.75" customHeight="1" x14ac:dyDescent="0.2">
      <c r="A89" s="1246"/>
      <c r="B89" s="362" t="s">
        <v>70</v>
      </c>
      <c r="C89" s="1011" t="s">
        <v>71</v>
      </c>
      <c r="D89" s="963"/>
      <c r="E89" s="948">
        <v>11300</v>
      </c>
      <c r="F89" s="1104" t="s">
        <v>34</v>
      </c>
      <c r="G89" s="963"/>
      <c r="H89" s="1216"/>
      <c r="I89" s="1217"/>
      <c r="J89" s="963"/>
    </row>
    <row r="90" spans="1:10" s="25" customFormat="1" ht="27.75" customHeight="1" thickBot="1" x14ac:dyDescent="0.3">
      <c r="A90" s="1247"/>
      <c r="B90" s="978" t="s">
        <v>192</v>
      </c>
      <c r="C90" s="1012"/>
      <c r="D90" s="964"/>
      <c r="E90" s="950">
        <v>1500</v>
      </c>
      <c r="F90" s="1105" t="s">
        <v>34</v>
      </c>
      <c r="G90" s="964"/>
      <c r="H90" s="1218"/>
      <c r="I90" s="1219"/>
      <c r="J90" s="964"/>
    </row>
    <row r="91" spans="1:10" s="25" customFormat="1" ht="15" customHeight="1" thickBot="1" x14ac:dyDescent="0.3">
      <c r="A91" s="591"/>
      <c r="B91" s="592"/>
      <c r="C91" s="591"/>
      <c r="D91" s="46"/>
      <c r="E91" s="953"/>
      <c r="G91" s="46"/>
      <c r="H91" s="953"/>
      <c r="I91" s="46"/>
      <c r="J91" s="46"/>
    </row>
    <row r="92" spans="1:10" s="25" customFormat="1" ht="59.25" customHeight="1" thickBot="1" x14ac:dyDescent="0.3">
      <c r="A92" s="652"/>
      <c r="B92" s="79" t="s">
        <v>72</v>
      </c>
      <c r="C92" s="1013"/>
      <c r="D92" s="945"/>
      <c r="E92" s="1023" t="s">
        <v>262</v>
      </c>
      <c r="F92" s="1024" t="s">
        <v>263</v>
      </c>
      <c r="G92" s="1027"/>
      <c r="H92" s="1025" t="s">
        <v>264</v>
      </c>
      <c r="I92" s="1026" t="s">
        <v>265</v>
      </c>
      <c r="J92" s="945"/>
    </row>
    <row r="93" spans="1:10" s="25" customFormat="1" ht="34.5" customHeight="1" x14ac:dyDescent="0.2">
      <c r="A93" s="1246" t="s">
        <v>152</v>
      </c>
      <c r="B93" s="483" t="s">
        <v>73</v>
      </c>
      <c r="C93" s="484"/>
      <c r="D93" s="935"/>
      <c r="E93" s="1220"/>
      <c r="F93" s="1221"/>
      <c r="G93" s="935"/>
      <c r="H93" s="1110">
        <v>3800</v>
      </c>
      <c r="I93" s="1226" t="s">
        <v>34</v>
      </c>
      <c r="J93" s="935"/>
    </row>
    <row r="94" spans="1:10" s="25" customFormat="1" ht="28.5" customHeight="1" x14ac:dyDescent="0.2">
      <c r="A94" s="1246"/>
      <c r="B94" s="460" t="s">
        <v>76</v>
      </c>
      <c r="C94" s="462"/>
      <c r="D94" s="937"/>
      <c r="E94" s="1222"/>
      <c r="F94" s="1223"/>
      <c r="G94" s="937"/>
      <c r="H94" s="1111">
        <v>1900</v>
      </c>
      <c r="I94" s="1226"/>
      <c r="J94" s="937"/>
    </row>
    <row r="95" spans="1:10" s="25" customFormat="1" ht="29.25" customHeight="1" x14ac:dyDescent="0.2">
      <c r="A95" s="1246"/>
      <c r="B95" s="460" t="s">
        <v>183</v>
      </c>
      <c r="C95" s="462" t="s">
        <v>87</v>
      </c>
      <c r="D95" s="936"/>
      <c r="E95" s="1222"/>
      <c r="F95" s="1223"/>
      <c r="G95" s="936"/>
      <c r="H95" s="1112">
        <v>7650</v>
      </c>
      <c r="I95" s="1226"/>
      <c r="J95" s="936"/>
    </row>
    <row r="96" spans="1:10" s="25" customFormat="1" ht="29.25" customHeight="1" thickBot="1" x14ac:dyDescent="0.25">
      <c r="A96" s="1246"/>
      <c r="B96" s="499" t="s">
        <v>184</v>
      </c>
      <c r="C96" s="500" t="s">
        <v>88</v>
      </c>
      <c r="D96" s="938"/>
      <c r="E96" s="1224"/>
      <c r="F96" s="1225"/>
      <c r="G96" s="938"/>
      <c r="H96" s="1113">
        <v>16000</v>
      </c>
      <c r="I96" s="1227"/>
      <c r="J96" s="938"/>
    </row>
    <row r="97" spans="1:10" s="25" customFormat="1" ht="35.25" customHeight="1" x14ac:dyDescent="0.2">
      <c r="A97" s="1246"/>
      <c r="B97" s="480" t="s">
        <v>97</v>
      </c>
      <c r="C97" s="1014"/>
      <c r="D97" s="956"/>
      <c r="E97" s="952">
        <v>310</v>
      </c>
      <c r="F97" s="1106"/>
      <c r="G97" s="956"/>
      <c r="H97" s="1114">
        <v>310</v>
      </c>
      <c r="I97" s="1116"/>
      <c r="J97" s="956"/>
    </row>
    <row r="98" spans="1:10" s="25" customFormat="1" ht="27.75" customHeight="1" x14ac:dyDescent="0.2">
      <c r="A98" s="1246"/>
      <c r="B98" s="464" t="s">
        <v>153</v>
      </c>
      <c r="C98" s="612" t="s">
        <v>174</v>
      </c>
      <c r="D98" s="957"/>
      <c r="E98" s="954"/>
      <c r="F98" s="1107"/>
      <c r="G98" s="957"/>
      <c r="H98" s="949"/>
      <c r="I98" s="1117"/>
      <c r="J98" s="957"/>
    </row>
    <row r="99" spans="1:10" s="25" customFormat="1" ht="29.25" customHeight="1" x14ac:dyDescent="0.2">
      <c r="A99" s="1246"/>
      <c r="B99" s="445" t="s">
        <v>77</v>
      </c>
      <c r="C99" s="612"/>
      <c r="D99" s="957"/>
      <c r="E99" s="954">
        <v>310</v>
      </c>
      <c r="F99" s="1108"/>
      <c r="G99" s="957"/>
      <c r="H99" s="1115">
        <v>310</v>
      </c>
      <c r="I99" s="1117"/>
      <c r="J99" s="957"/>
    </row>
    <row r="100" spans="1:10" s="25" customFormat="1" ht="36.75" customHeight="1" thickBot="1" x14ac:dyDescent="0.25">
      <c r="A100" s="1247"/>
      <c r="B100" s="245" t="s">
        <v>78</v>
      </c>
      <c r="C100" s="671"/>
      <c r="D100" s="958"/>
      <c r="E100" s="955">
        <v>230</v>
      </c>
      <c r="F100" s="1109"/>
      <c r="G100" s="958"/>
      <c r="H100" s="1101">
        <v>230</v>
      </c>
      <c r="I100" s="1118"/>
      <c r="J100" s="958"/>
    </row>
  </sheetData>
  <mergeCells count="27">
    <mergeCell ref="A84:A85"/>
    <mergeCell ref="A74:A83"/>
    <mergeCell ref="A86:A90"/>
    <mergeCell ref="A93:A100"/>
    <mergeCell ref="A12:A19"/>
    <mergeCell ref="A20:A25"/>
    <mergeCell ref="A37:A43"/>
    <mergeCell ref="A10:A11"/>
    <mergeCell ref="A3:A7"/>
    <mergeCell ref="A26:A29"/>
    <mergeCell ref="A69:A71"/>
    <mergeCell ref="A30:A36"/>
    <mergeCell ref="A53:A68"/>
    <mergeCell ref="A44:A46"/>
    <mergeCell ref="A47:A51"/>
    <mergeCell ref="H21:I21"/>
    <mergeCell ref="H22:I22"/>
    <mergeCell ref="H51:I51"/>
    <mergeCell ref="H64:I66"/>
    <mergeCell ref="H75:I83"/>
    <mergeCell ref="H84:I85"/>
    <mergeCell ref="H89:I90"/>
    <mergeCell ref="E93:F96"/>
    <mergeCell ref="I93:I96"/>
    <mergeCell ref="E41:F41"/>
    <mergeCell ref="E42:F42"/>
    <mergeCell ref="H43:I43"/>
  </mergeCells>
  <printOptions horizontalCentered="1" verticalCentered="1"/>
  <pageMargins left="1.3779527559055118" right="1.3779527559055118" top="0.78740157480314965" bottom="0.78740157480314965" header="0.31496062992125984" footer="0.31496062992125984"/>
  <pageSetup paperSize="9" scale="46" fitToHeight="0" orientation="portrait" r:id="rId1"/>
  <headerFooter>
    <oddHeader>&amp;L&amp;G</oddHeader>
    <oddFooter>&amp;R&amp;D</oddFooter>
  </headerFooter>
  <rowBreaks count="2" manualBreakCount="2">
    <brk id="71" max="16383" man="1"/>
    <brk id="9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69" t="s">
        <v>193</v>
      </c>
      <c r="B1" s="1269"/>
      <c r="C1" s="1269"/>
      <c r="D1" s="1269"/>
      <c r="E1" s="1269"/>
      <c r="F1" s="1269"/>
      <c r="G1" s="1269"/>
      <c r="H1" s="1269"/>
      <c r="I1" s="1269"/>
      <c r="J1" s="1269"/>
      <c r="K1" s="1269"/>
      <c r="L1" s="1269"/>
      <c r="M1" s="1269"/>
      <c r="N1" s="1269"/>
      <c r="O1" s="1269"/>
      <c r="P1" s="1269"/>
      <c r="Q1" s="1269"/>
      <c r="R1" s="1269"/>
      <c r="S1" s="1269"/>
      <c r="T1" s="1269"/>
      <c r="U1" s="1269"/>
      <c r="V1" s="1269"/>
      <c r="W1" s="1269"/>
      <c r="X1" s="1269"/>
      <c r="Y1" s="1269"/>
    </row>
    <row r="2" spans="1:27" s="25" customFormat="1" ht="84" customHeight="1" thickBot="1" x14ac:dyDescent="0.25">
      <c r="A2" s="509" t="s">
        <v>5</v>
      </c>
      <c r="B2" s="154" t="s">
        <v>6</v>
      </c>
      <c r="C2" s="489" t="s">
        <v>7</v>
      </c>
      <c r="D2" s="1270" t="s">
        <v>0</v>
      </c>
      <c r="E2" s="1271"/>
      <c r="F2" s="1272" t="s">
        <v>8</v>
      </c>
      <c r="G2" s="1273"/>
      <c r="H2" s="1274" t="s">
        <v>1</v>
      </c>
      <c r="I2" s="1275"/>
      <c r="J2" s="510">
        <v>0.03</v>
      </c>
      <c r="K2" s="1276" t="s">
        <v>3</v>
      </c>
      <c r="L2" s="1277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customHeight="1" x14ac:dyDescent="0.2">
      <c r="A3" s="1254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49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customHeight="1" x14ac:dyDescent="0.2">
      <c r="A4" s="1255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51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customHeight="1" x14ac:dyDescent="0.25">
      <c r="A5" s="1255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customHeight="1" x14ac:dyDescent="0.2">
      <c r="A6" s="1255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customHeight="1" x14ac:dyDescent="0.2">
      <c r="A7" s="1255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customHeight="1" x14ac:dyDescent="0.25">
      <c r="A8" s="1255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customHeight="1" thickBot="1" x14ac:dyDescent="0.3">
      <c r="A9" s="1256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customHeight="1" x14ac:dyDescent="0.25">
      <c r="A10" s="1254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customHeight="1" x14ac:dyDescent="0.25">
      <c r="A11" s="1255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customHeight="1" x14ac:dyDescent="0.25">
      <c r="A12" s="1255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customHeight="1" x14ac:dyDescent="0.25">
      <c r="A13" s="1255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customHeight="1" x14ac:dyDescent="0.25">
      <c r="A14" s="1255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customHeight="1" thickBot="1" x14ac:dyDescent="0.25">
      <c r="A15" s="1256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customHeight="1" x14ac:dyDescent="0.2">
      <c r="A16" s="1278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customHeight="1" x14ac:dyDescent="0.25">
      <c r="A17" s="127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customHeight="1" x14ac:dyDescent="0.25">
      <c r="A18" s="127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customHeight="1" x14ac:dyDescent="0.25">
      <c r="A19" s="127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customHeight="1" x14ac:dyDescent="0.2">
      <c r="A20" s="127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customHeight="1" x14ac:dyDescent="0.2">
      <c r="A21" s="127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customHeight="1" x14ac:dyDescent="0.2">
      <c r="A22" s="127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customHeight="1" x14ac:dyDescent="0.2">
      <c r="A23" s="127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customHeight="1" x14ac:dyDescent="0.2">
      <c r="A24" s="127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customHeight="1" x14ac:dyDescent="0.2">
      <c r="A25" s="127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customHeight="1" x14ac:dyDescent="0.2">
      <c r="A26" s="127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customHeight="1" x14ac:dyDescent="0.2">
      <c r="A27" s="127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customHeight="1" thickBot="1" x14ac:dyDescent="0.25">
      <c r="A28" s="1280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customHeight="1" x14ac:dyDescent="0.2">
      <c r="A30" s="1254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customHeight="1" thickBot="1" x14ac:dyDescent="0.25">
      <c r="A31" s="1256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customHeight="1" x14ac:dyDescent="0.25">
      <c r="A32" s="1281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x14ac:dyDescent="0.25">
      <c r="A33" s="1282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customHeight="1" x14ac:dyDescent="0.2">
      <c r="A34" s="1282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customHeight="1" thickBot="1" x14ac:dyDescent="0.25">
      <c r="A35" s="1283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 t="s">
        <v>34</v>
      </c>
      <c r="W35" s="720" t="e">
        <f t="shared" si="17"/>
        <v>#VALUE!</v>
      </c>
      <c r="X35" s="716" t="s">
        <v>34</v>
      </c>
      <c r="Y35" s="522"/>
      <c r="Z35" s="71"/>
      <c r="AA35" s="548"/>
    </row>
    <row r="36" spans="1:27" s="25" customFormat="1" ht="30" customHeight="1" thickBot="1" x14ac:dyDescent="0.25">
      <c r="A36" s="1254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265" t="s">
        <v>34</v>
      </c>
      <c r="G36" s="1266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customHeight="1" thickBot="1" x14ac:dyDescent="0.25">
      <c r="A37" s="1256"/>
      <c r="B37" s="777" t="s">
        <v>142</v>
      </c>
      <c r="C37" s="567" t="s">
        <v>171</v>
      </c>
      <c r="D37" s="427" t="s">
        <v>11</v>
      </c>
      <c r="E37" s="341">
        <v>9250</v>
      </c>
      <c r="F37" s="1267" t="s">
        <v>34</v>
      </c>
      <c r="G37" s="1268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 t="s">
        <v>34</v>
      </c>
      <c r="W37" s="720" t="e">
        <f t="shared" si="17"/>
        <v>#VALUE!</v>
      </c>
      <c r="X37" s="716" t="s">
        <v>34</v>
      </c>
      <c r="Y37" s="522"/>
      <c r="Z37" s="71"/>
      <c r="AA37" s="548"/>
    </row>
    <row r="38" spans="1:27" s="25" customFormat="1" ht="34.5" customHeight="1" x14ac:dyDescent="0.2">
      <c r="A38" s="1254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customHeight="1" thickBot="1" x14ac:dyDescent="0.25">
      <c r="A39" s="1256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customHeight="1" x14ac:dyDescent="0.25">
      <c r="A41" s="1257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customHeight="1" x14ac:dyDescent="0.25">
      <c r="A42" s="1258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customHeight="1" thickBot="1" x14ac:dyDescent="0.25">
      <c r="A43" s="1259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customHeight="1" thickBot="1" x14ac:dyDescent="0.3">
      <c r="A44" s="1254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customHeight="1" x14ac:dyDescent="0.25">
      <c r="A45" s="1255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customHeight="1" x14ac:dyDescent="0.2">
      <c r="A46" s="1255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customHeight="1" x14ac:dyDescent="0.2">
      <c r="A47" s="1255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customHeight="1" x14ac:dyDescent="0.2">
      <c r="A48" s="1255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customHeight="1" thickBot="1" x14ac:dyDescent="0.25">
      <c r="A49" s="1256"/>
      <c r="B49" s="776" t="s">
        <v>135</v>
      </c>
      <c r="C49" s="504" t="s">
        <v>57</v>
      </c>
      <c r="D49" s="112" t="s">
        <v>11</v>
      </c>
      <c r="E49" s="350">
        <v>3300</v>
      </c>
      <c r="F49" s="1260" t="s">
        <v>34</v>
      </c>
      <c r="G49" s="1261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customHeight="1" x14ac:dyDescent="0.25">
      <c r="A50" s="1262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 t="s">
        <v>34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customHeight="1" x14ac:dyDescent="0.2">
      <c r="A51" s="1263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 t="s">
        <v>34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customHeight="1" thickBot="1" x14ac:dyDescent="0.25">
      <c r="A52" s="1264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 t="s">
        <v>34</v>
      </c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customHeight="1" x14ac:dyDescent="0.25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</sheetData>
  <mergeCells count="18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38:A39"/>
    <mergeCell ref="A41:A43"/>
    <mergeCell ref="A44:A49"/>
    <mergeCell ref="F49:G49"/>
    <mergeCell ref="A50:A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69" t="s">
        <v>194</v>
      </c>
      <c r="B1" s="1269"/>
      <c r="C1" s="1269"/>
      <c r="D1" s="1269"/>
      <c r="E1" s="1269"/>
      <c r="F1" s="1269"/>
      <c r="G1" s="1269"/>
      <c r="H1" s="1269"/>
      <c r="I1" s="1269"/>
      <c r="J1" s="1269"/>
      <c r="K1" s="1269"/>
      <c r="L1" s="1269"/>
      <c r="M1" s="1269"/>
      <c r="N1" s="1269"/>
      <c r="O1" s="1269"/>
      <c r="P1" s="1269"/>
      <c r="Q1" s="1269"/>
      <c r="R1" s="1269"/>
      <c r="S1" s="1269"/>
      <c r="T1" s="1269"/>
      <c r="U1" s="1269"/>
      <c r="V1" s="1269"/>
      <c r="W1" s="1269"/>
      <c r="X1" s="1269"/>
      <c r="Y1" s="1269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343" t="s">
        <v>0</v>
      </c>
      <c r="E2" s="1305"/>
      <c r="F2" s="1306" t="s">
        <v>8</v>
      </c>
      <c r="G2" s="1342"/>
      <c r="H2" s="1340" t="s">
        <v>1</v>
      </c>
      <c r="I2" s="1341"/>
      <c r="J2" s="510">
        <v>0.03</v>
      </c>
      <c r="K2" s="1293" t="s">
        <v>3</v>
      </c>
      <c r="L2" s="1294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278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279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51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279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279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279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279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280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278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279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279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279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279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280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278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27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27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27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27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27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27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27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27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27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27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27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280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278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280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337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338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338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339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278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265" t="s">
        <v>34</v>
      </c>
      <c r="G36" s="1266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280"/>
      <c r="B37" s="777" t="s">
        <v>142</v>
      </c>
      <c r="C37" s="567" t="s">
        <v>171</v>
      </c>
      <c r="D37" s="427" t="s">
        <v>11</v>
      </c>
      <c r="E37" s="341">
        <v>9250</v>
      </c>
      <c r="F37" s="1267" t="s">
        <v>34</v>
      </c>
      <c r="G37" s="1268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278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280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298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299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300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278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279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279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279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279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280"/>
      <c r="B49" s="776" t="s">
        <v>135</v>
      </c>
      <c r="C49" s="504" t="s">
        <v>57</v>
      </c>
      <c r="D49" s="112" t="s">
        <v>11</v>
      </c>
      <c r="E49" s="350">
        <v>3300</v>
      </c>
      <c r="F49" s="1260" t="s">
        <v>34</v>
      </c>
      <c r="G49" s="1261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301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302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303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304" t="s">
        <v>0</v>
      </c>
      <c r="E54" s="1305"/>
      <c r="F54" s="1306" t="s">
        <v>8</v>
      </c>
      <c r="G54" s="1307"/>
      <c r="H54" s="1291" t="s">
        <v>1</v>
      </c>
      <c r="I54" s="1292"/>
      <c r="J54" s="595">
        <v>0.03</v>
      </c>
      <c r="K54" s="1293" t="s">
        <v>3</v>
      </c>
      <c r="L54" s="1294"/>
      <c r="M54" s="80"/>
      <c r="N54" s="871" t="s">
        <v>177</v>
      </c>
      <c r="O54" s="1315" t="s">
        <v>190</v>
      </c>
      <c r="P54" s="1314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customHeight="1" x14ac:dyDescent="0.2">
      <c r="A55" s="1251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265" t="s">
        <v>34</v>
      </c>
      <c r="G55" s="1335"/>
      <c r="H55" s="210" t="s">
        <v>11</v>
      </c>
      <c r="I55" s="408">
        <v>810</v>
      </c>
      <c r="J55" s="313">
        <f>I55*$J$2</f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336" t="s">
        <v>34</v>
      </c>
      <c r="W55" s="863"/>
      <c r="X55" s="1328" t="s">
        <v>34</v>
      </c>
      <c r="Y55" s="602"/>
    </row>
    <row r="56" spans="1:27" s="25" customFormat="1" ht="34.5" customHeight="1" x14ac:dyDescent="0.2">
      <c r="A56" s="1252"/>
      <c r="B56" s="471" t="s">
        <v>162</v>
      </c>
      <c r="C56" s="17" t="s">
        <v>120</v>
      </c>
      <c r="D56" s="374" t="s">
        <v>11</v>
      </c>
      <c r="E56" s="468">
        <v>750</v>
      </c>
      <c r="F56" s="1329" t="s">
        <v>34</v>
      </c>
      <c r="G56" s="1330"/>
      <c r="H56" s="374" t="s">
        <v>11</v>
      </c>
      <c r="I56" s="469">
        <v>810</v>
      </c>
      <c r="J56" s="318">
        <f>I56*$J$2</f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320"/>
      <c r="W56" s="826"/>
      <c r="X56" s="1322"/>
      <c r="Y56" s="604"/>
    </row>
    <row r="57" spans="1:27" s="25" customFormat="1" ht="34.5" customHeight="1" x14ac:dyDescent="0.2">
      <c r="A57" s="1252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320"/>
      <c r="W57" s="826"/>
      <c r="X57" s="1322"/>
      <c r="Y57" s="607"/>
    </row>
    <row r="58" spans="1:27" s="25" customFormat="1" ht="34.5" customHeight="1" x14ac:dyDescent="0.2">
      <c r="A58" s="1252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320"/>
      <c r="W58" s="826"/>
      <c r="X58" s="1322"/>
      <c r="Y58" s="604"/>
    </row>
    <row r="59" spans="1:27" s="25" customFormat="1" ht="45" x14ac:dyDescent="0.2">
      <c r="A59" s="1252"/>
      <c r="B59" s="467" t="s">
        <v>160</v>
      </c>
      <c r="C59" s="612" t="s">
        <v>65</v>
      </c>
      <c r="D59" s="506" t="s">
        <v>11</v>
      </c>
      <c r="E59" s="239">
        <v>1500</v>
      </c>
      <c r="F59" s="1331" t="s">
        <v>34</v>
      </c>
      <c r="G59" s="13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320"/>
      <c r="W59" s="295"/>
      <c r="X59" s="1322"/>
      <c r="Y59" s="604"/>
    </row>
    <row r="60" spans="1:27" s="25" customFormat="1" ht="39" customHeight="1" x14ac:dyDescent="0.2">
      <c r="A60" s="1252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320"/>
      <c r="W60" s="826"/>
      <c r="X60" s="1322"/>
      <c r="Y60" s="604"/>
    </row>
    <row r="61" spans="1:27" s="25" customFormat="1" ht="45" x14ac:dyDescent="0.2">
      <c r="A61" s="1252"/>
      <c r="B61" s="467" t="s">
        <v>159</v>
      </c>
      <c r="C61" s="17" t="s">
        <v>120</v>
      </c>
      <c r="D61" s="506" t="s">
        <v>11</v>
      </c>
      <c r="E61" s="239">
        <v>1500</v>
      </c>
      <c r="F61" s="1331" t="s">
        <v>34</v>
      </c>
      <c r="G61" s="1332"/>
      <c r="H61" s="240" t="s">
        <v>91</v>
      </c>
      <c r="I61" s="410"/>
      <c r="J61" s="318">
        <f>I61*$J$2</f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320"/>
      <c r="W61" s="826"/>
      <c r="X61" s="1322"/>
      <c r="Y61" s="607"/>
    </row>
    <row r="62" spans="1:27" s="25" customFormat="1" ht="45" x14ac:dyDescent="0.2">
      <c r="A62" s="1252"/>
      <c r="B62" s="466" t="s">
        <v>154</v>
      </c>
      <c r="C62" s="17" t="s">
        <v>120</v>
      </c>
      <c r="D62" s="506" t="s">
        <v>11</v>
      </c>
      <c r="E62" s="239">
        <v>1500</v>
      </c>
      <c r="F62" s="1331" t="s">
        <v>34</v>
      </c>
      <c r="G62" s="1332"/>
      <c r="H62" s="240" t="s">
        <v>91</v>
      </c>
      <c r="I62" s="411"/>
      <c r="J62" s="318">
        <f>I62*$J$2</f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320"/>
      <c r="W62" s="826"/>
      <c r="X62" s="1322"/>
      <c r="Y62" s="607"/>
    </row>
    <row r="63" spans="1:27" s="25" customFormat="1" ht="33.75" customHeight="1" thickBot="1" x14ac:dyDescent="0.3">
      <c r="A63" s="1252"/>
      <c r="B63" s="497" t="s">
        <v>157</v>
      </c>
      <c r="C63" s="498" t="s">
        <v>168</v>
      </c>
      <c r="D63" s="1308" t="s">
        <v>66</v>
      </c>
      <c r="E63" s="1309"/>
      <c r="F63" s="1333" t="s">
        <v>34</v>
      </c>
      <c r="G63" s="13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321"/>
      <c r="W63" s="827"/>
      <c r="X63" s="1323"/>
      <c r="Y63" s="619"/>
    </row>
    <row r="64" spans="1:27" s="25" customFormat="1" ht="48.75" customHeight="1" thickBot="1" x14ac:dyDescent="0.25">
      <c r="A64" s="1251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295" t="s">
        <v>34</v>
      </c>
      <c r="W64" s="828"/>
      <c r="X64" s="1316" t="s">
        <v>34</v>
      </c>
      <c r="Y64" s="621"/>
      <c r="Z64" s="71"/>
      <c r="AA64" s="548"/>
    </row>
    <row r="65" spans="1:25" s="25" customFormat="1" ht="50.25" customHeight="1" thickBot="1" x14ac:dyDescent="0.3">
      <c r="A65" s="1253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918"/>
      <c r="V65" s="1296"/>
      <c r="W65" s="829"/>
      <c r="X65" s="1317"/>
      <c r="Y65" s="625"/>
    </row>
    <row r="66" spans="1:25" s="25" customFormat="1" ht="30" customHeight="1" x14ac:dyDescent="0.2">
      <c r="A66" s="1251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318" t="s">
        <v>34</v>
      </c>
      <c r="G66" s="1319"/>
      <c r="H66" s="501" t="s">
        <v>11</v>
      </c>
      <c r="I66" s="628">
        <v>666.6</v>
      </c>
      <c r="J66" s="61">
        <f>I66*$J$2</f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320" t="s">
        <v>34</v>
      </c>
      <c r="W66" s="830"/>
      <c r="X66" s="1322" t="s">
        <v>34</v>
      </c>
      <c r="Y66" s="629"/>
    </row>
    <row r="67" spans="1:25" s="632" customFormat="1" ht="45" x14ac:dyDescent="0.2">
      <c r="A67" s="1252"/>
      <c r="B67" s="550" t="s">
        <v>166</v>
      </c>
      <c r="C67" s="630" t="s">
        <v>179</v>
      </c>
      <c r="D67" s="502" t="s">
        <v>11</v>
      </c>
      <c r="E67" s="60">
        <v>495</v>
      </c>
      <c r="F67" s="1324" t="s">
        <v>34</v>
      </c>
      <c r="G67" s="1325"/>
      <c r="H67" s="502" t="s">
        <v>11</v>
      </c>
      <c r="I67" s="631">
        <v>666.6</v>
      </c>
      <c r="J67" s="61">
        <f>I67*$J$2</f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03"/>
      <c r="V67" s="1320"/>
      <c r="W67" s="295"/>
      <c r="X67" s="1322"/>
      <c r="Y67" s="607"/>
    </row>
    <row r="68" spans="1:25" s="25" customFormat="1" ht="45.75" thickBot="1" x14ac:dyDescent="0.25">
      <c r="A68" s="1253"/>
      <c r="B68" s="633" t="s">
        <v>167</v>
      </c>
      <c r="C68" s="634" t="s">
        <v>179</v>
      </c>
      <c r="D68" s="504" t="s">
        <v>11</v>
      </c>
      <c r="E68" s="244">
        <v>495</v>
      </c>
      <c r="F68" s="1326" t="s">
        <v>34</v>
      </c>
      <c r="G68" s="1327"/>
      <c r="H68" s="504" t="s">
        <v>11</v>
      </c>
      <c r="I68" s="635">
        <v>666.6</v>
      </c>
      <c r="J68" s="356">
        <f>I68*$J$2</f>
        <v>19.998000000000001</v>
      </c>
      <c r="K68" s="330"/>
      <c r="L68" s="194">
        <f t="shared" ref="L68:L73" si="31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18"/>
      <c r="V68" s="1321"/>
      <c r="W68" s="827"/>
      <c r="X68" s="1323"/>
      <c r="Y68" s="619"/>
    </row>
    <row r="69" spans="1:25" s="25" customFormat="1" ht="33" customHeight="1" x14ac:dyDescent="0.2">
      <c r="A69" s="1245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>I69*$J$2</f>
        <v>79.11</v>
      </c>
      <c r="K69" s="179"/>
      <c r="L69" s="104">
        <f t="shared" si="31"/>
        <v>2716.11</v>
      </c>
      <c r="M69" s="105">
        <f t="shared" ref="M69:M72" si="32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>V69*$W$2</f>
        <v>725.40000000000009</v>
      </c>
      <c r="X69" s="864">
        <v>14508</v>
      </c>
      <c r="Y69" s="682">
        <f t="shared" ref="Y69:Y71" si="33">X69/180</f>
        <v>80.599999999999994</v>
      </c>
    </row>
    <row r="70" spans="1:25" s="25" customFormat="1" ht="30" x14ac:dyDescent="0.2">
      <c r="A70" s="1246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>V70*$W$2</f>
        <v>26</v>
      </c>
      <c r="X70" s="865">
        <v>520</v>
      </c>
      <c r="Y70" s="680">
        <f t="shared" si="33"/>
        <v>2.8888888888888888</v>
      </c>
    </row>
    <row r="71" spans="1:25" s="25" customFormat="1" ht="34.5" customHeight="1" x14ac:dyDescent="0.2">
      <c r="A71" s="1246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>I71*$J$2</f>
        <v>447.9</v>
      </c>
      <c r="K71" s="319"/>
      <c r="L71" s="51">
        <f t="shared" si="31"/>
        <v>15377.9</v>
      </c>
      <c r="M71" s="48">
        <f t="shared" si="32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>V71*$W$2</f>
        <v>765</v>
      </c>
      <c r="X71" s="866">
        <v>15300</v>
      </c>
      <c r="Y71" s="680">
        <f t="shared" si="33"/>
        <v>85</v>
      </c>
    </row>
    <row r="72" spans="1:25" s="25" customFormat="1" ht="30.75" customHeight="1" x14ac:dyDescent="0.2">
      <c r="A72" s="1246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>I72*$J$2</f>
        <v>298.5</v>
      </c>
      <c r="K72" s="319"/>
      <c r="L72" s="51">
        <f t="shared" si="31"/>
        <v>10248.5</v>
      </c>
      <c r="M72" s="48">
        <f t="shared" si="32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 t="s">
        <v>34</v>
      </c>
      <c r="W72" s="295" t="e">
        <f>V72*$W$2</f>
        <v>#VALUE!</v>
      </c>
      <c r="X72" s="867" t="s">
        <v>34</v>
      </c>
      <c r="Y72" s="607"/>
    </row>
    <row r="73" spans="1:25" s="25" customFormat="1" ht="27.75" customHeight="1" thickBot="1" x14ac:dyDescent="0.3">
      <c r="A73" s="1247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>I73*$J$2</f>
        <v>40.5</v>
      </c>
      <c r="K73" s="330"/>
      <c r="L73" s="194">
        <f t="shared" si="31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 t="s">
        <v>34</v>
      </c>
      <c r="W73" s="827" t="e">
        <f>V73*$W$2</f>
        <v>#VALUE!</v>
      </c>
      <c r="X73" s="868" t="s">
        <v>34</v>
      </c>
      <c r="Y73" s="619"/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52"/>
      <c r="B75" s="79" t="s">
        <v>72</v>
      </c>
      <c r="C75" s="653"/>
      <c r="D75" s="1310"/>
      <c r="E75" s="1311"/>
      <c r="F75" s="1310"/>
      <c r="G75" s="1312"/>
      <c r="H75" s="223"/>
      <c r="I75" s="485"/>
      <c r="J75" s="486"/>
      <c r="K75" s="487"/>
      <c r="L75" s="488"/>
      <c r="M75" s="206"/>
      <c r="N75" s="871" t="s">
        <v>177</v>
      </c>
      <c r="O75" s="1313" t="s">
        <v>190</v>
      </c>
      <c r="P75" s="1314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hidden="1" customHeight="1" x14ac:dyDescent="0.25">
      <c r="A76" s="1245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297"/>
      <c r="P76" s="448"/>
      <c r="Q76" s="658"/>
      <c r="R76" s="659"/>
      <c r="S76" s="1297"/>
      <c r="T76" s="660"/>
      <c r="U76" s="661"/>
      <c r="V76" s="896">
        <v>3300</v>
      </c>
      <c r="W76" s="685">
        <f>V76*$R$2</f>
        <v>165</v>
      </c>
      <c r="X76" s="686">
        <f>V76+W76</f>
        <v>3465</v>
      </c>
      <c r="Y76" s="662"/>
    </row>
    <row r="77" spans="1:25" s="25" customFormat="1" ht="30.75" hidden="1" customHeight="1" x14ac:dyDescent="0.25">
      <c r="A77" s="1246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297"/>
      <c r="P77" s="463"/>
      <c r="Q77" s="658"/>
      <c r="R77" s="659"/>
      <c r="S77" s="1297"/>
      <c r="T77" s="660"/>
      <c r="U77" s="661"/>
      <c r="V77" s="897">
        <v>2500</v>
      </c>
      <c r="W77" s="678">
        <f>V77*$R$2</f>
        <v>125</v>
      </c>
      <c r="X77" s="687">
        <f>V77+W77</f>
        <v>2625</v>
      </c>
      <c r="Y77" s="663"/>
    </row>
    <row r="78" spans="1:25" s="25" customFormat="1" ht="28.5" hidden="1" customHeight="1" x14ac:dyDescent="0.25">
      <c r="A78" s="1246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297"/>
      <c r="P78" s="448"/>
      <c r="Q78" s="658"/>
      <c r="R78" s="659"/>
      <c r="S78" s="1297"/>
      <c r="T78" s="660"/>
      <c r="U78" s="661"/>
      <c r="V78" s="896">
        <v>1650</v>
      </c>
      <c r="W78" s="678">
        <f>V78*$R$2</f>
        <v>82.5</v>
      </c>
      <c r="X78" s="686">
        <f>V78+W78</f>
        <v>1732.5</v>
      </c>
      <c r="Y78" s="664"/>
    </row>
    <row r="79" spans="1:25" s="25" customFormat="1" ht="30.75" hidden="1" customHeight="1" x14ac:dyDescent="0.25">
      <c r="A79" s="1246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297"/>
      <c r="P79" s="463"/>
      <c r="Q79" s="658"/>
      <c r="R79" s="659"/>
      <c r="S79" s="1297"/>
      <c r="T79" s="660"/>
      <c r="U79" s="661"/>
      <c r="V79" s="897">
        <v>1400</v>
      </c>
      <c r="W79" s="678">
        <f>V79*$R$2</f>
        <v>70</v>
      </c>
      <c r="X79" s="687">
        <f>V79+W79</f>
        <v>1470</v>
      </c>
      <c r="Y79" s="663"/>
    </row>
    <row r="80" spans="1:25" s="25" customFormat="1" ht="29.25" hidden="1" customHeight="1" x14ac:dyDescent="0.25">
      <c r="A80" s="1246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297"/>
      <c r="P80" s="463"/>
      <c r="Q80" s="658"/>
      <c r="R80" s="659"/>
      <c r="S80" s="1297"/>
      <c r="T80" s="660"/>
      <c r="U80" s="661"/>
      <c r="V80" s="897">
        <v>6545</v>
      </c>
      <c r="W80" s="678"/>
      <c r="X80" s="687">
        <v>6950</v>
      </c>
      <c r="Y80" s="663"/>
    </row>
    <row r="81" spans="1:25" s="25" customFormat="1" ht="29.25" hidden="1" customHeight="1" thickBot="1" x14ac:dyDescent="0.3">
      <c r="A81" s="1246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297"/>
      <c r="P81" s="479"/>
      <c r="Q81" s="658"/>
      <c r="R81" s="659"/>
      <c r="S81" s="1297"/>
      <c r="T81" s="660"/>
      <c r="U81" s="665"/>
      <c r="V81" s="898">
        <v>13900</v>
      </c>
      <c r="W81" s="677"/>
      <c r="X81" s="688">
        <v>14800</v>
      </c>
      <c r="Y81" s="666"/>
    </row>
    <row r="82" spans="1:25" s="25" customFormat="1" ht="35.25" hidden="1" customHeight="1" x14ac:dyDescent="0.2">
      <c r="A82" s="1246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4">
        <v>265</v>
      </c>
      <c r="T82" s="600"/>
      <c r="U82" s="601"/>
      <c r="V82" s="1284"/>
      <c r="W82" s="475"/>
      <c r="X82" s="687">
        <v>265</v>
      </c>
      <c r="Y82" s="602"/>
    </row>
    <row r="83" spans="1:25" s="25" customFormat="1" ht="27.75" hidden="1" customHeight="1" x14ac:dyDescent="0.2">
      <c r="A83" s="1246"/>
      <c r="B83" s="464" t="s">
        <v>153</v>
      </c>
      <c r="C83" s="630" t="s">
        <v>174</v>
      </c>
      <c r="D83" s="63" t="s">
        <v>11</v>
      </c>
      <c r="E83" s="446">
        <v>990</v>
      </c>
      <c r="F83" s="1287" t="s">
        <v>34</v>
      </c>
      <c r="G83" s="1288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10"/>
      <c r="O83" s="901"/>
      <c r="P83" s="527"/>
      <c r="Q83" s="548" t="s">
        <v>34</v>
      </c>
      <c r="R83" s="669"/>
      <c r="S83" s="900"/>
      <c r="T83" s="611"/>
      <c r="U83" s="603"/>
      <c r="V83" s="1285"/>
      <c r="X83" s="861"/>
      <c r="Y83" s="641"/>
    </row>
    <row r="84" spans="1:25" s="25" customFormat="1" ht="29.25" hidden="1" customHeight="1" x14ac:dyDescent="0.2">
      <c r="A84" s="1246"/>
      <c r="B84" s="445" t="s">
        <v>77</v>
      </c>
      <c r="C84" s="612"/>
      <c r="D84" s="502" t="s">
        <v>11</v>
      </c>
      <c r="E84" s="89">
        <v>240</v>
      </c>
      <c r="F84" s="1287" t="s">
        <v>34</v>
      </c>
      <c r="G84" s="1288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2">
        <v>265</v>
      </c>
      <c r="T84" s="611"/>
      <c r="U84" s="603"/>
      <c r="V84" s="1285"/>
      <c r="X84" s="902">
        <v>265</v>
      </c>
      <c r="Y84" s="641"/>
    </row>
    <row r="85" spans="1:25" s="25" customFormat="1" ht="36.75" hidden="1" customHeight="1" thickBot="1" x14ac:dyDescent="0.25">
      <c r="A85" s="1247"/>
      <c r="B85" s="245" t="s">
        <v>78</v>
      </c>
      <c r="C85" s="671"/>
      <c r="D85" s="504" t="s">
        <v>11</v>
      </c>
      <c r="E85" s="447">
        <v>170</v>
      </c>
      <c r="F85" s="1289" t="s">
        <v>34</v>
      </c>
      <c r="G85" s="1290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3">
        <v>200</v>
      </c>
      <c r="T85" s="590"/>
      <c r="U85" s="618"/>
      <c r="V85" s="1286"/>
      <c r="W85" s="477"/>
      <c r="X85" s="903">
        <v>200</v>
      </c>
      <c r="Y85" s="625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  <mergeCell ref="X55:X63"/>
    <mergeCell ref="F56:G56"/>
    <mergeCell ref="F59:G59"/>
    <mergeCell ref="F61:G61"/>
    <mergeCell ref="F62:G62"/>
    <mergeCell ref="F63:G63"/>
    <mergeCell ref="F55:G55"/>
    <mergeCell ref="V55:V63"/>
    <mergeCell ref="X64:X65"/>
    <mergeCell ref="A66:A68"/>
    <mergeCell ref="F66:G66"/>
    <mergeCell ref="V66:V68"/>
    <mergeCell ref="X66:X68"/>
    <mergeCell ref="F67:G67"/>
    <mergeCell ref="F68:G68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A36:A37"/>
    <mergeCell ref="A38:A39"/>
    <mergeCell ref="A41:A43"/>
    <mergeCell ref="A44:A49"/>
    <mergeCell ref="F49:G49"/>
    <mergeCell ref="F36:G36"/>
    <mergeCell ref="F37:G37"/>
    <mergeCell ref="V82:V85"/>
    <mergeCell ref="F83:G83"/>
    <mergeCell ref="F84:G84"/>
    <mergeCell ref="F85:G85"/>
    <mergeCell ref="H54:I54"/>
    <mergeCell ref="K54:L54"/>
    <mergeCell ref="V64:V65"/>
    <mergeCell ref="S76:S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7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7"/>
    <col min="21" max="21" width="1.83203125" style="417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7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69" t="s">
        <v>195</v>
      </c>
      <c r="B1" s="1269"/>
      <c r="C1" s="1269"/>
      <c r="D1" s="1269"/>
      <c r="E1" s="1269"/>
      <c r="F1" s="1269"/>
      <c r="G1" s="1269"/>
      <c r="H1" s="1269"/>
      <c r="I1" s="1269"/>
      <c r="J1" s="1269"/>
      <c r="K1" s="1269"/>
      <c r="L1" s="1269"/>
      <c r="M1" s="1269"/>
      <c r="N1" s="1269"/>
      <c r="O1" s="1269"/>
      <c r="P1" s="1269"/>
      <c r="Q1" s="1269"/>
      <c r="R1" s="1269"/>
      <c r="S1" s="1269"/>
      <c r="T1" s="1269"/>
      <c r="U1" s="1269"/>
      <c r="V1" s="1269"/>
      <c r="W1" s="1269"/>
      <c r="X1" s="1269"/>
      <c r="Y1" s="1269"/>
    </row>
    <row r="2" spans="1:27" s="25" customFormat="1" ht="84" hidden="1" customHeight="1" thickBot="1" x14ac:dyDescent="0.25">
      <c r="A2" s="509" t="s">
        <v>5</v>
      </c>
      <c r="B2" s="154" t="s">
        <v>6</v>
      </c>
      <c r="C2" s="489" t="s">
        <v>7</v>
      </c>
      <c r="D2" s="1270" t="s">
        <v>0</v>
      </c>
      <c r="E2" s="1271"/>
      <c r="F2" s="1272" t="s">
        <v>8</v>
      </c>
      <c r="G2" s="1273"/>
      <c r="H2" s="1274" t="s">
        <v>1</v>
      </c>
      <c r="I2" s="1275"/>
      <c r="J2" s="510">
        <v>0.03</v>
      </c>
      <c r="K2" s="1276" t="s">
        <v>3</v>
      </c>
      <c r="L2" s="1277"/>
      <c r="M2" s="156"/>
      <c r="N2" s="869" t="s">
        <v>177</v>
      </c>
      <c r="O2" s="508" t="s">
        <v>190</v>
      </c>
      <c r="P2" s="674"/>
      <c r="Q2" s="511" t="s">
        <v>80</v>
      </c>
      <c r="R2" s="696">
        <v>0.05</v>
      </c>
      <c r="S2" s="697" t="s">
        <v>136</v>
      </c>
      <c r="T2" s="698" t="s">
        <v>178</v>
      </c>
      <c r="U2" s="512"/>
      <c r="V2" s="870" t="s">
        <v>176</v>
      </c>
      <c r="W2" s="696">
        <v>0.05</v>
      </c>
      <c r="X2" s="697" t="s">
        <v>189</v>
      </c>
      <c r="Y2" s="698" t="s">
        <v>178</v>
      </c>
    </row>
    <row r="3" spans="1:27" s="25" customFormat="1" ht="33.75" hidden="1" customHeight="1" x14ac:dyDescent="0.2">
      <c r="A3" s="1254" t="s">
        <v>9</v>
      </c>
      <c r="B3" s="759" t="s">
        <v>82</v>
      </c>
      <c r="C3" s="513"/>
      <c r="D3" s="34"/>
      <c r="E3" s="200" t="s">
        <v>34</v>
      </c>
      <c r="F3" s="210"/>
      <c r="G3" s="201"/>
      <c r="H3" s="199"/>
      <c r="I3" s="202">
        <v>7900</v>
      </c>
      <c r="J3" s="313">
        <f>I3*$J$2</f>
        <v>237</v>
      </c>
      <c r="K3" s="314"/>
      <c r="L3" s="104">
        <f>I3+J3</f>
        <v>8137</v>
      </c>
      <c r="M3" s="105">
        <f t="shared" ref="M3:M51" si="0">+L3/180</f>
        <v>45.205555555555556</v>
      </c>
      <c r="N3" s="514">
        <f t="shared" ref="N3:N73" si="1">MROUND(M3,1)</f>
        <v>45</v>
      </c>
      <c r="O3" s="872">
        <f>+N3*180</f>
        <v>8100</v>
      </c>
      <c r="P3" s="515">
        <f t="shared" ref="P3:P24" si="2">+O3-I3</f>
        <v>200</v>
      </c>
      <c r="Q3" s="733">
        <f t="shared" ref="Q3:Q23" si="3">+P3/L3</f>
        <v>2.4579083200196632E-2</v>
      </c>
      <c r="R3" s="744">
        <f t="shared" ref="R3:R49" si="4">O3*$R$2</f>
        <v>405</v>
      </c>
      <c r="S3" s="699">
        <f>O3+R3</f>
        <v>8505</v>
      </c>
      <c r="T3" s="516">
        <f>S3/180</f>
        <v>47.25</v>
      </c>
      <c r="U3" s="517"/>
      <c r="V3" s="883">
        <v>15300</v>
      </c>
      <c r="W3" s="719">
        <f>V3*$W$2</f>
        <v>765</v>
      </c>
      <c r="X3" s="710">
        <f>V3+W3</f>
        <v>16065</v>
      </c>
      <c r="Y3" s="516">
        <f>X3/180</f>
        <v>89.25</v>
      </c>
    </row>
    <row r="4" spans="1:27" s="25" customFormat="1" ht="34.5" hidden="1" customHeight="1" x14ac:dyDescent="0.2">
      <c r="A4" s="1255"/>
      <c r="B4" s="760" t="s">
        <v>85</v>
      </c>
      <c r="C4" s="519"/>
      <c r="D4" s="84"/>
      <c r="E4" s="278"/>
      <c r="F4" s="501"/>
      <c r="G4" s="315"/>
      <c r="H4" s="316"/>
      <c r="I4" s="317">
        <v>8460</v>
      </c>
      <c r="J4" s="318">
        <f t="shared" ref="J4:J67" si="5">I4*$J$2</f>
        <v>253.79999999999998</v>
      </c>
      <c r="K4" s="319"/>
      <c r="L4" s="51">
        <f t="shared" ref="L4:L67" si="6">I4+J4</f>
        <v>8713.7999999999993</v>
      </c>
      <c r="M4" s="48">
        <f t="shared" si="0"/>
        <v>48.41</v>
      </c>
      <c r="N4" s="520">
        <f t="shared" si="1"/>
        <v>48</v>
      </c>
      <c r="O4" s="873">
        <f>+N4*180</f>
        <v>8640</v>
      </c>
      <c r="P4" s="521">
        <f t="shared" si="2"/>
        <v>180</v>
      </c>
      <c r="Q4" s="644">
        <f t="shared" si="3"/>
        <v>2.0656889072505683E-2</v>
      </c>
      <c r="R4" s="745">
        <f t="shared" si="4"/>
        <v>432</v>
      </c>
      <c r="S4" s="700">
        <f>O4+R4</f>
        <v>9072</v>
      </c>
      <c r="T4" s="522">
        <f t="shared" ref="T4:T49" si="7">S4/180</f>
        <v>50.4</v>
      </c>
      <c r="U4" s="523"/>
      <c r="V4" s="884">
        <v>15300</v>
      </c>
      <c r="W4" s="720">
        <f t="shared" ref="W4:W24" si="8">V4*$W$2</f>
        <v>765</v>
      </c>
      <c r="X4" s="711">
        <f>V4+W4</f>
        <v>16065</v>
      </c>
      <c r="Y4" s="522">
        <f t="shared" ref="Y4:Y49" si="9">X4/180</f>
        <v>89.25</v>
      </c>
    </row>
    <row r="5" spans="1:27" s="25" customFormat="1" ht="34.5" hidden="1" customHeight="1" x14ac:dyDescent="0.25">
      <c r="A5" s="1255"/>
      <c r="B5" s="761" t="s">
        <v>103</v>
      </c>
      <c r="C5" s="524"/>
      <c r="D5" s="37" t="s">
        <v>11</v>
      </c>
      <c r="E5" s="320">
        <v>8460</v>
      </c>
      <c r="F5" s="110" t="s">
        <v>11</v>
      </c>
      <c r="G5" s="321">
        <v>12360</v>
      </c>
      <c r="H5" s="322" t="s">
        <v>11</v>
      </c>
      <c r="I5" s="323">
        <v>8750</v>
      </c>
      <c r="J5" s="318">
        <f t="shared" si="5"/>
        <v>262.5</v>
      </c>
      <c r="K5" s="319"/>
      <c r="L5" s="51">
        <f t="shared" si="6"/>
        <v>9012.5</v>
      </c>
      <c r="M5" s="48">
        <f t="shared" si="0"/>
        <v>50.069444444444443</v>
      </c>
      <c r="N5" s="520">
        <f t="shared" si="1"/>
        <v>50</v>
      </c>
      <c r="O5" s="874">
        <v>9684</v>
      </c>
      <c r="P5" s="521">
        <f t="shared" si="2"/>
        <v>934</v>
      </c>
      <c r="Q5" s="644">
        <f t="shared" si="3"/>
        <v>0.10363384188626908</v>
      </c>
      <c r="R5" s="745">
        <f t="shared" si="4"/>
        <v>484.20000000000005</v>
      </c>
      <c r="S5" s="700">
        <f>O5+R5</f>
        <v>10168.200000000001</v>
      </c>
      <c r="T5" s="522">
        <f t="shared" si="7"/>
        <v>56.49</v>
      </c>
      <c r="U5" s="523"/>
      <c r="V5" s="884">
        <v>14724</v>
      </c>
      <c r="W5" s="720">
        <f t="shared" si="8"/>
        <v>736.2</v>
      </c>
      <c r="X5" s="711">
        <v>15460</v>
      </c>
      <c r="Y5" s="522">
        <f t="shared" si="9"/>
        <v>85.888888888888886</v>
      </c>
    </row>
    <row r="6" spans="1:27" s="25" customFormat="1" ht="33.75" hidden="1" customHeight="1" x14ac:dyDescent="0.2">
      <c r="A6" s="1255"/>
      <c r="B6" s="761" t="s">
        <v>105</v>
      </c>
      <c r="C6" s="525"/>
      <c r="D6" s="39" t="s">
        <v>11</v>
      </c>
      <c r="E6" s="58">
        <v>4700</v>
      </c>
      <c r="F6" s="502" t="s">
        <v>11</v>
      </c>
      <c r="G6" s="111">
        <v>6600</v>
      </c>
      <c r="H6" s="59" t="s">
        <v>11</v>
      </c>
      <c r="I6" s="103">
        <v>4900</v>
      </c>
      <c r="J6" s="318">
        <f t="shared" si="5"/>
        <v>147</v>
      </c>
      <c r="K6" s="319"/>
      <c r="L6" s="51">
        <f t="shared" si="6"/>
        <v>5047</v>
      </c>
      <c r="M6" s="48">
        <f t="shared" si="0"/>
        <v>28.038888888888888</v>
      </c>
      <c r="N6" s="526">
        <f t="shared" si="1"/>
        <v>28</v>
      </c>
      <c r="O6" s="873">
        <f t="shared" ref="O6:O23" si="10">+N6*180</f>
        <v>5040</v>
      </c>
      <c r="P6" s="527">
        <f t="shared" si="2"/>
        <v>140</v>
      </c>
      <c r="Q6" s="640">
        <f t="shared" si="3"/>
        <v>2.7739251040221916E-2</v>
      </c>
      <c r="R6" s="745">
        <f t="shared" si="4"/>
        <v>252</v>
      </c>
      <c r="S6" s="700">
        <f>O6+R6</f>
        <v>5292</v>
      </c>
      <c r="T6" s="522">
        <f t="shared" si="7"/>
        <v>29.4</v>
      </c>
      <c r="U6" s="523"/>
      <c r="V6" s="884">
        <v>7020</v>
      </c>
      <c r="W6" s="720">
        <f t="shared" si="8"/>
        <v>351</v>
      </c>
      <c r="X6" s="711">
        <f>V6+W6</f>
        <v>7371</v>
      </c>
      <c r="Y6" s="522">
        <f t="shared" si="9"/>
        <v>40.950000000000003</v>
      </c>
    </row>
    <row r="7" spans="1:27" s="25" customFormat="1" ht="34.5" hidden="1" customHeight="1" x14ac:dyDescent="0.2">
      <c r="A7" s="1255"/>
      <c r="B7" s="761" t="s">
        <v>106</v>
      </c>
      <c r="C7" s="525"/>
      <c r="D7" s="39" t="s">
        <v>11</v>
      </c>
      <c r="E7" s="58">
        <v>9000</v>
      </c>
      <c r="F7" s="502" t="s">
        <v>11</v>
      </c>
      <c r="G7" s="111">
        <v>13950</v>
      </c>
      <c r="H7" s="59" t="s">
        <v>11</v>
      </c>
      <c r="I7" s="103">
        <v>9400</v>
      </c>
      <c r="J7" s="318">
        <f t="shared" si="5"/>
        <v>282</v>
      </c>
      <c r="K7" s="319"/>
      <c r="L7" s="51">
        <f t="shared" si="6"/>
        <v>9682</v>
      </c>
      <c r="M7" s="48">
        <f t="shared" si="0"/>
        <v>53.788888888888891</v>
      </c>
      <c r="N7" s="520">
        <v>53.8</v>
      </c>
      <c r="O7" s="874">
        <f t="shared" si="10"/>
        <v>9684</v>
      </c>
      <c r="P7" s="521">
        <f t="shared" si="2"/>
        <v>284</v>
      </c>
      <c r="Q7" s="644">
        <f t="shared" si="3"/>
        <v>2.9332782482958068E-2</v>
      </c>
      <c r="R7" s="745">
        <f t="shared" si="4"/>
        <v>484.20000000000005</v>
      </c>
      <c r="S7" s="700">
        <v>10168</v>
      </c>
      <c r="T7" s="522">
        <f t="shared" si="7"/>
        <v>56.488888888888887</v>
      </c>
      <c r="U7" s="523"/>
      <c r="V7" s="884">
        <v>14724</v>
      </c>
      <c r="W7" s="720">
        <f t="shared" si="8"/>
        <v>736.2</v>
      </c>
      <c r="X7" s="711">
        <v>15460</v>
      </c>
      <c r="Y7" s="522">
        <f t="shared" si="9"/>
        <v>85.888888888888886</v>
      </c>
    </row>
    <row r="8" spans="1:27" s="25" customFormat="1" ht="37.5" hidden="1" customHeight="1" x14ac:dyDescent="0.25">
      <c r="A8" s="1255"/>
      <c r="B8" s="762" t="s">
        <v>102</v>
      </c>
      <c r="C8" s="528"/>
      <c r="D8" s="425" t="s">
        <v>11</v>
      </c>
      <c r="E8" s="378">
        <v>10950</v>
      </c>
      <c r="F8" s="379" t="s">
        <v>11</v>
      </c>
      <c r="G8" s="380">
        <v>15500</v>
      </c>
      <c r="H8" s="381" t="s">
        <v>11</v>
      </c>
      <c r="I8" s="382">
        <v>11050</v>
      </c>
      <c r="J8" s="383">
        <f t="shared" si="5"/>
        <v>331.5</v>
      </c>
      <c r="K8" s="384"/>
      <c r="L8" s="385">
        <f t="shared" si="6"/>
        <v>11381.5</v>
      </c>
      <c r="M8" s="386">
        <f t="shared" si="0"/>
        <v>63.230555555555554</v>
      </c>
      <c r="N8" s="520">
        <f t="shared" si="1"/>
        <v>63</v>
      </c>
      <c r="O8" s="873">
        <f t="shared" si="10"/>
        <v>11340</v>
      </c>
      <c r="P8" s="521">
        <f t="shared" si="2"/>
        <v>290</v>
      </c>
      <c r="Q8" s="644">
        <f t="shared" si="3"/>
        <v>2.5479945525633704E-2</v>
      </c>
      <c r="R8" s="745">
        <f t="shared" si="4"/>
        <v>567</v>
      </c>
      <c r="S8" s="700">
        <f t="shared" ref="S8:S25" si="11">O8+R8</f>
        <v>11907</v>
      </c>
      <c r="T8" s="522">
        <f t="shared" si="7"/>
        <v>66.150000000000006</v>
      </c>
      <c r="U8" s="523"/>
      <c r="V8" s="884">
        <v>16020</v>
      </c>
      <c r="W8" s="720">
        <f t="shared" si="8"/>
        <v>801</v>
      </c>
      <c r="X8" s="711">
        <f>V8+W8</f>
        <v>16821</v>
      </c>
      <c r="Y8" s="522">
        <f t="shared" si="9"/>
        <v>93.45</v>
      </c>
    </row>
    <row r="9" spans="1:27" s="25" customFormat="1" ht="41.25" hidden="1" customHeight="1" thickBot="1" x14ac:dyDescent="0.3">
      <c r="A9" s="1256"/>
      <c r="B9" s="763" t="s">
        <v>104</v>
      </c>
      <c r="C9" s="529"/>
      <c r="D9" s="249" t="s">
        <v>11</v>
      </c>
      <c r="E9" s="324">
        <v>7800</v>
      </c>
      <c r="F9" s="325" t="s">
        <v>11</v>
      </c>
      <c r="G9" s="326">
        <v>13950</v>
      </c>
      <c r="H9" s="327" t="s">
        <v>11</v>
      </c>
      <c r="I9" s="328">
        <v>8100</v>
      </c>
      <c r="J9" s="329">
        <f t="shared" si="5"/>
        <v>243</v>
      </c>
      <c r="K9" s="330"/>
      <c r="L9" s="194">
        <f t="shared" si="6"/>
        <v>8343</v>
      </c>
      <c r="M9" s="142">
        <f t="shared" si="0"/>
        <v>46.35</v>
      </c>
      <c r="N9" s="530">
        <f t="shared" si="1"/>
        <v>46</v>
      </c>
      <c r="O9" s="875">
        <f t="shared" si="10"/>
        <v>8280</v>
      </c>
      <c r="P9" s="531">
        <f t="shared" si="2"/>
        <v>180</v>
      </c>
      <c r="Q9" s="734">
        <f t="shared" si="3"/>
        <v>2.1574973031283712E-2</v>
      </c>
      <c r="R9" s="746">
        <f t="shared" si="4"/>
        <v>414</v>
      </c>
      <c r="S9" s="701">
        <f t="shared" si="11"/>
        <v>8694</v>
      </c>
      <c r="T9" s="532">
        <f t="shared" si="7"/>
        <v>48.3</v>
      </c>
      <c r="U9" s="533"/>
      <c r="V9" s="885">
        <v>14724</v>
      </c>
      <c r="W9" s="721">
        <f t="shared" si="8"/>
        <v>736.2</v>
      </c>
      <c r="X9" s="712">
        <v>15460</v>
      </c>
      <c r="Y9" s="532">
        <f t="shared" si="9"/>
        <v>85.888888888888886</v>
      </c>
    </row>
    <row r="10" spans="1:27" s="25" customFormat="1" ht="36" hidden="1" customHeight="1" x14ac:dyDescent="0.25">
      <c r="A10" s="1254" t="s">
        <v>180</v>
      </c>
      <c r="B10" s="764" t="s">
        <v>121</v>
      </c>
      <c r="C10" s="535"/>
      <c r="D10" s="196" t="s">
        <v>11</v>
      </c>
      <c r="E10" s="331">
        <v>6500</v>
      </c>
      <c r="F10" s="332" t="s">
        <v>11</v>
      </c>
      <c r="G10" s="333">
        <v>13950</v>
      </c>
      <c r="H10" s="334" t="s">
        <v>11</v>
      </c>
      <c r="I10" s="335">
        <v>6750</v>
      </c>
      <c r="J10" s="313">
        <f t="shared" si="5"/>
        <v>202.5</v>
      </c>
      <c r="K10" s="314"/>
      <c r="L10" s="104">
        <f>I10+J10</f>
        <v>6952.5</v>
      </c>
      <c r="M10" s="105">
        <f t="shared" si="0"/>
        <v>38.625</v>
      </c>
      <c r="N10" s="518">
        <v>38.5</v>
      </c>
      <c r="O10" s="872">
        <f t="shared" si="10"/>
        <v>6930</v>
      </c>
      <c r="P10" s="515">
        <f t="shared" si="2"/>
        <v>180</v>
      </c>
      <c r="Q10" s="733">
        <f t="shared" si="3"/>
        <v>2.5889967637540454E-2</v>
      </c>
      <c r="R10" s="744">
        <f t="shared" si="4"/>
        <v>346.5</v>
      </c>
      <c r="S10" s="699">
        <f t="shared" si="11"/>
        <v>7276.5</v>
      </c>
      <c r="T10" s="516">
        <f t="shared" si="7"/>
        <v>40.424999999999997</v>
      </c>
      <c r="U10" s="517"/>
      <c r="V10" s="883">
        <v>14724</v>
      </c>
      <c r="W10" s="719">
        <f t="shared" si="8"/>
        <v>736.2</v>
      </c>
      <c r="X10" s="710">
        <v>15460</v>
      </c>
      <c r="Y10" s="516">
        <f t="shared" si="9"/>
        <v>85.888888888888886</v>
      </c>
    </row>
    <row r="11" spans="1:27" s="25" customFormat="1" ht="51.75" hidden="1" customHeight="1" x14ac:dyDescent="0.25">
      <c r="A11" s="1255"/>
      <c r="B11" s="765" t="s">
        <v>169</v>
      </c>
      <c r="C11" s="473" t="s">
        <v>170</v>
      </c>
      <c r="D11" s="41" t="s">
        <v>11</v>
      </c>
      <c r="E11" s="336">
        <v>6500</v>
      </c>
      <c r="F11" s="337" t="s">
        <v>11</v>
      </c>
      <c r="G11" s="338">
        <v>6500</v>
      </c>
      <c r="H11" s="339" t="s">
        <v>11</v>
      </c>
      <c r="I11" s="340">
        <v>6750</v>
      </c>
      <c r="J11" s="318">
        <f t="shared" si="5"/>
        <v>202.5</v>
      </c>
      <c r="K11" s="319"/>
      <c r="L11" s="51">
        <f t="shared" si="6"/>
        <v>6952.5</v>
      </c>
      <c r="M11" s="48">
        <f t="shared" si="0"/>
        <v>38.625</v>
      </c>
      <c r="N11" s="520">
        <v>38.5</v>
      </c>
      <c r="O11" s="876">
        <f t="shared" si="10"/>
        <v>6930</v>
      </c>
      <c r="P11" s="536">
        <f t="shared" si="2"/>
        <v>180</v>
      </c>
      <c r="Q11" s="735">
        <f t="shared" si="3"/>
        <v>2.5889967637540454E-2</v>
      </c>
      <c r="R11" s="747">
        <f t="shared" si="4"/>
        <v>346.5</v>
      </c>
      <c r="S11" s="702">
        <f t="shared" si="11"/>
        <v>7276.5</v>
      </c>
      <c r="T11" s="537">
        <f t="shared" si="7"/>
        <v>40.424999999999997</v>
      </c>
      <c r="U11" s="538"/>
      <c r="V11" s="886">
        <v>6930</v>
      </c>
      <c r="W11" s="722">
        <f t="shared" si="8"/>
        <v>346.5</v>
      </c>
      <c r="X11" s="713">
        <f>V11+W11</f>
        <v>7276.5</v>
      </c>
      <c r="Y11" s="537">
        <f t="shared" si="9"/>
        <v>40.424999999999997</v>
      </c>
    </row>
    <row r="12" spans="1:27" s="25" customFormat="1" ht="33.75" hidden="1" customHeight="1" x14ac:dyDescent="0.25">
      <c r="A12" s="1255"/>
      <c r="B12" s="766" t="s">
        <v>122</v>
      </c>
      <c r="C12" s="539"/>
      <c r="D12" s="37" t="s">
        <v>11</v>
      </c>
      <c r="E12" s="320">
        <v>6500</v>
      </c>
      <c r="F12" s="110" t="s">
        <v>11</v>
      </c>
      <c r="G12" s="321">
        <v>13950</v>
      </c>
      <c r="H12" s="322" t="s">
        <v>11</v>
      </c>
      <c r="I12" s="323">
        <v>6750</v>
      </c>
      <c r="J12" s="318">
        <f t="shared" si="5"/>
        <v>202.5</v>
      </c>
      <c r="K12" s="319"/>
      <c r="L12" s="51">
        <f t="shared" si="6"/>
        <v>6952.5</v>
      </c>
      <c r="M12" s="48">
        <f t="shared" si="0"/>
        <v>38.625</v>
      </c>
      <c r="N12" s="540">
        <v>38.5</v>
      </c>
      <c r="O12" s="874">
        <f t="shared" si="10"/>
        <v>6930</v>
      </c>
      <c r="P12" s="541">
        <f t="shared" si="2"/>
        <v>180</v>
      </c>
      <c r="Q12" s="736">
        <f t="shared" si="3"/>
        <v>2.5889967637540454E-2</v>
      </c>
      <c r="R12" s="748">
        <f t="shared" si="4"/>
        <v>346.5</v>
      </c>
      <c r="S12" s="703">
        <f t="shared" si="11"/>
        <v>7276.5</v>
      </c>
      <c r="T12" s="542">
        <f t="shared" si="7"/>
        <v>40.424999999999997</v>
      </c>
      <c r="U12" s="543"/>
      <c r="V12" s="887">
        <v>14724</v>
      </c>
      <c r="W12" s="723">
        <f t="shared" si="8"/>
        <v>736.2</v>
      </c>
      <c r="X12" s="714">
        <v>15460</v>
      </c>
      <c r="Y12" s="542">
        <f t="shared" si="9"/>
        <v>85.888888888888886</v>
      </c>
    </row>
    <row r="13" spans="1:27" s="25" customFormat="1" ht="34.5" hidden="1" customHeight="1" x14ac:dyDescent="0.25">
      <c r="A13" s="1255"/>
      <c r="B13" s="767" t="s">
        <v>123</v>
      </c>
      <c r="C13" s="544"/>
      <c r="D13" s="377" t="s">
        <v>11</v>
      </c>
      <c r="E13" s="378">
        <v>6500</v>
      </c>
      <c r="F13" s="379" t="s">
        <v>11</v>
      </c>
      <c r="G13" s="380">
        <v>13950</v>
      </c>
      <c r="H13" s="381" t="s">
        <v>11</v>
      </c>
      <c r="I13" s="382">
        <v>6750</v>
      </c>
      <c r="J13" s="383">
        <f>I13*$J$2</f>
        <v>202.5</v>
      </c>
      <c r="K13" s="384"/>
      <c r="L13" s="385">
        <f>I13+J13</f>
        <v>6952.5</v>
      </c>
      <c r="M13" s="386">
        <f>+L13/180</f>
        <v>38.625</v>
      </c>
      <c r="N13" s="520">
        <v>38.5</v>
      </c>
      <c r="O13" s="873">
        <f t="shared" si="10"/>
        <v>6930</v>
      </c>
      <c r="P13" s="521">
        <f t="shared" si="2"/>
        <v>180</v>
      </c>
      <c r="Q13" s="644">
        <f t="shared" si="3"/>
        <v>2.5889967637540454E-2</v>
      </c>
      <c r="R13" s="745">
        <f t="shared" si="4"/>
        <v>346.5</v>
      </c>
      <c r="S13" s="700">
        <f t="shared" si="11"/>
        <v>7276.5</v>
      </c>
      <c r="T13" s="522">
        <f t="shared" si="7"/>
        <v>40.424999999999997</v>
      </c>
      <c r="U13" s="523"/>
      <c r="V13" s="884">
        <v>14724</v>
      </c>
      <c r="W13" s="720">
        <f t="shared" si="8"/>
        <v>736.2</v>
      </c>
      <c r="X13" s="711">
        <v>15460</v>
      </c>
      <c r="Y13" s="522">
        <f t="shared" si="9"/>
        <v>85.888888888888886</v>
      </c>
    </row>
    <row r="14" spans="1:27" s="25" customFormat="1" ht="34.5" hidden="1" customHeight="1" x14ac:dyDescent="0.25">
      <c r="A14" s="1255"/>
      <c r="B14" s="768" t="s">
        <v>124</v>
      </c>
      <c r="C14" s="545"/>
      <c r="D14" s="246" t="s">
        <v>11</v>
      </c>
      <c r="E14" s="345">
        <v>7800</v>
      </c>
      <c r="F14" s="346" t="s">
        <v>11</v>
      </c>
      <c r="G14" s="347">
        <v>13950</v>
      </c>
      <c r="H14" s="348" t="s">
        <v>11</v>
      </c>
      <c r="I14" s="349">
        <v>7900</v>
      </c>
      <c r="J14" s="318">
        <f>I14*$J$2</f>
        <v>237</v>
      </c>
      <c r="K14" s="319"/>
      <c r="L14" s="51">
        <f>I14+J14</f>
        <v>8137</v>
      </c>
      <c r="M14" s="48">
        <f>+L14/180</f>
        <v>45.205555555555556</v>
      </c>
      <c r="N14" s="546">
        <f>MROUND(M14,1)</f>
        <v>45</v>
      </c>
      <c r="O14" s="874">
        <f t="shared" si="10"/>
        <v>8100</v>
      </c>
      <c r="P14" s="527">
        <f t="shared" si="2"/>
        <v>200</v>
      </c>
      <c r="Q14" s="640">
        <f t="shared" si="3"/>
        <v>2.4579083200196632E-2</v>
      </c>
      <c r="R14" s="748">
        <f t="shared" si="4"/>
        <v>405</v>
      </c>
      <c r="S14" s="703">
        <f t="shared" si="11"/>
        <v>8505</v>
      </c>
      <c r="T14" s="542">
        <f t="shared" si="7"/>
        <v>47.25</v>
      </c>
      <c r="U14" s="543"/>
      <c r="V14" s="887">
        <v>14724</v>
      </c>
      <c r="W14" s="723">
        <f t="shared" si="8"/>
        <v>736.2</v>
      </c>
      <c r="X14" s="714">
        <v>15460</v>
      </c>
      <c r="Y14" s="542">
        <f t="shared" si="9"/>
        <v>85.888888888888886</v>
      </c>
    </row>
    <row r="15" spans="1:27" s="25" customFormat="1" ht="45" hidden="1" customHeight="1" thickBot="1" x14ac:dyDescent="0.25">
      <c r="A15" s="1256"/>
      <c r="B15" s="769" t="s">
        <v>125</v>
      </c>
      <c r="C15" s="547"/>
      <c r="D15" s="112" t="s">
        <v>11</v>
      </c>
      <c r="E15" s="350">
        <v>7800</v>
      </c>
      <c r="F15" s="504" t="s">
        <v>11</v>
      </c>
      <c r="G15" s="351">
        <v>13950</v>
      </c>
      <c r="H15" s="352" t="s">
        <v>11</v>
      </c>
      <c r="I15" s="353">
        <v>7900</v>
      </c>
      <c r="J15" s="329">
        <f>I15*$J$2</f>
        <v>237</v>
      </c>
      <c r="K15" s="330"/>
      <c r="L15" s="194">
        <f>I15+J15</f>
        <v>8137</v>
      </c>
      <c r="M15" s="142">
        <f>+L15/180</f>
        <v>45.205555555555556</v>
      </c>
      <c r="N15" s="534">
        <f>MROUND(M15,1)</f>
        <v>45</v>
      </c>
      <c r="O15" s="877">
        <f t="shared" si="10"/>
        <v>8100</v>
      </c>
      <c r="P15" s="531">
        <f t="shared" si="2"/>
        <v>200</v>
      </c>
      <c r="Q15" s="734">
        <f t="shared" si="3"/>
        <v>2.4579083200196632E-2</v>
      </c>
      <c r="R15" s="746">
        <f t="shared" si="4"/>
        <v>405</v>
      </c>
      <c r="S15" s="701">
        <f t="shared" si="11"/>
        <v>8505</v>
      </c>
      <c r="T15" s="532">
        <f t="shared" si="7"/>
        <v>47.25</v>
      </c>
      <c r="U15" s="533"/>
      <c r="V15" s="885">
        <v>14724</v>
      </c>
      <c r="W15" s="721">
        <f t="shared" si="8"/>
        <v>736.2</v>
      </c>
      <c r="X15" s="712">
        <v>15460</v>
      </c>
      <c r="Y15" s="532">
        <f t="shared" si="9"/>
        <v>85.888888888888886</v>
      </c>
      <c r="Z15" s="71"/>
      <c r="AA15" s="548"/>
    </row>
    <row r="16" spans="1:27" s="25" customFormat="1" ht="45.75" hidden="1" customHeight="1" x14ac:dyDescent="0.2">
      <c r="A16" s="1278" t="s">
        <v>187</v>
      </c>
      <c r="B16" s="770" t="s">
        <v>110</v>
      </c>
      <c r="C16" s="549"/>
      <c r="D16" s="34" t="s">
        <v>11</v>
      </c>
      <c r="E16" s="200">
        <v>7800</v>
      </c>
      <c r="F16" s="210" t="s">
        <v>11</v>
      </c>
      <c r="G16" s="201">
        <v>14300</v>
      </c>
      <c r="H16" s="199" t="s">
        <v>11</v>
      </c>
      <c r="I16" s="202">
        <v>7900</v>
      </c>
      <c r="J16" s="313">
        <f t="shared" si="5"/>
        <v>237</v>
      </c>
      <c r="K16" s="314"/>
      <c r="L16" s="104">
        <f t="shared" si="6"/>
        <v>8137</v>
      </c>
      <c r="M16" s="105">
        <f t="shared" si="0"/>
        <v>45.205555555555556</v>
      </c>
      <c r="N16" s="518">
        <f t="shared" si="1"/>
        <v>45</v>
      </c>
      <c r="O16" s="872">
        <f t="shared" si="10"/>
        <v>8100</v>
      </c>
      <c r="P16" s="515">
        <f t="shared" si="2"/>
        <v>200</v>
      </c>
      <c r="Q16" s="733">
        <f t="shared" si="3"/>
        <v>2.4579083200196632E-2</v>
      </c>
      <c r="R16" s="744">
        <f t="shared" si="4"/>
        <v>405</v>
      </c>
      <c r="S16" s="699">
        <f t="shared" si="11"/>
        <v>8505</v>
      </c>
      <c r="T16" s="516">
        <f t="shared" si="7"/>
        <v>47.25</v>
      </c>
      <c r="U16" s="517"/>
      <c r="V16" s="883">
        <v>15300</v>
      </c>
      <c r="W16" s="719">
        <f t="shared" si="8"/>
        <v>765</v>
      </c>
      <c r="X16" s="710">
        <f t="shared" ref="X16:X25" si="12">V16+W16</f>
        <v>16065</v>
      </c>
      <c r="Y16" s="516">
        <f t="shared" si="9"/>
        <v>89.25</v>
      </c>
      <c r="Z16" s="71"/>
      <c r="AA16" s="548"/>
    </row>
    <row r="17" spans="1:27" s="25" customFormat="1" ht="34.5" hidden="1" customHeight="1" x14ac:dyDescent="0.25">
      <c r="A17" s="1279"/>
      <c r="B17" s="771" t="s">
        <v>111</v>
      </c>
      <c r="C17" s="524"/>
      <c r="D17" s="37" t="s">
        <v>11</v>
      </c>
      <c r="E17" s="320">
        <v>7800</v>
      </c>
      <c r="F17" s="110" t="s">
        <v>11</v>
      </c>
      <c r="G17" s="321">
        <v>14300</v>
      </c>
      <c r="H17" s="322" t="s">
        <v>11</v>
      </c>
      <c r="I17" s="323">
        <v>7900</v>
      </c>
      <c r="J17" s="318">
        <f t="shared" si="5"/>
        <v>237</v>
      </c>
      <c r="K17" s="319"/>
      <c r="L17" s="51">
        <f t="shared" si="6"/>
        <v>8137</v>
      </c>
      <c r="M17" s="48">
        <f t="shared" si="0"/>
        <v>45.205555555555556</v>
      </c>
      <c r="N17" s="520">
        <f t="shared" si="1"/>
        <v>45</v>
      </c>
      <c r="O17" s="873">
        <f t="shared" si="10"/>
        <v>8100</v>
      </c>
      <c r="P17" s="521">
        <f t="shared" si="2"/>
        <v>200</v>
      </c>
      <c r="Q17" s="644">
        <f t="shared" si="3"/>
        <v>2.4579083200196632E-2</v>
      </c>
      <c r="R17" s="745">
        <f t="shared" si="4"/>
        <v>405</v>
      </c>
      <c r="S17" s="700">
        <f t="shared" si="11"/>
        <v>8505</v>
      </c>
      <c r="T17" s="522">
        <f t="shared" si="7"/>
        <v>47.25</v>
      </c>
      <c r="U17" s="523"/>
      <c r="V17" s="884">
        <v>15300</v>
      </c>
      <c r="W17" s="720">
        <f t="shared" si="8"/>
        <v>765</v>
      </c>
      <c r="X17" s="711">
        <f t="shared" si="12"/>
        <v>16065</v>
      </c>
      <c r="Y17" s="522">
        <f t="shared" si="9"/>
        <v>89.25</v>
      </c>
      <c r="Z17" s="71"/>
      <c r="AA17" s="548"/>
    </row>
    <row r="18" spans="1:27" s="25" customFormat="1" ht="30.75" hidden="1" customHeight="1" x14ac:dyDescent="0.25">
      <c r="A18" s="1279"/>
      <c r="B18" s="771" t="s">
        <v>112</v>
      </c>
      <c r="C18" s="524"/>
      <c r="D18" s="37" t="s">
        <v>11</v>
      </c>
      <c r="E18" s="320">
        <v>7800</v>
      </c>
      <c r="F18" s="110" t="s">
        <v>11</v>
      </c>
      <c r="G18" s="321">
        <v>14300</v>
      </c>
      <c r="H18" s="322" t="s">
        <v>11</v>
      </c>
      <c r="I18" s="323">
        <v>7900</v>
      </c>
      <c r="J18" s="318">
        <f t="shared" si="5"/>
        <v>237</v>
      </c>
      <c r="K18" s="319"/>
      <c r="L18" s="51">
        <f t="shared" si="6"/>
        <v>8137</v>
      </c>
      <c r="M18" s="48">
        <f t="shared" si="0"/>
        <v>45.205555555555556</v>
      </c>
      <c r="N18" s="520">
        <f t="shared" si="1"/>
        <v>45</v>
      </c>
      <c r="O18" s="874">
        <f t="shared" si="10"/>
        <v>8100</v>
      </c>
      <c r="P18" s="521">
        <f t="shared" si="2"/>
        <v>200</v>
      </c>
      <c r="Q18" s="644">
        <f t="shared" si="3"/>
        <v>2.4579083200196632E-2</v>
      </c>
      <c r="R18" s="748">
        <f t="shared" si="4"/>
        <v>405</v>
      </c>
      <c r="S18" s="703">
        <f t="shared" si="11"/>
        <v>8505</v>
      </c>
      <c r="T18" s="542">
        <f t="shared" si="7"/>
        <v>47.25</v>
      </c>
      <c r="U18" s="543"/>
      <c r="V18" s="887">
        <v>15300</v>
      </c>
      <c r="W18" s="723">
        <f t="shared" si="8"/>
        <v>765</v>
      </c>
      <c r="X18" s="714">
        <f t="shared" si="12"/>
        <v>16065</v>
      </c>
      <c r="Y18" s="542">
        <f t="shared" si="9"/>
        <v>89.25</v>
      </c>
      <c r="Z18" s="71"/>
      <c r="AA18" s="548"/>
    </row>
    <row r="19" spans="1:27" s="25" customFormat="1" ht="33.75" hidden="1" customHeight="1" x14ac:dyDescent="0.25">
      <c r="A19" s="1279"/>
      <c r="B19" s="761" t="s">
        <v>114</v>
      </c>
      <c r="C19" s="524"/>
      <c r="D19" s="37" t="s">
        <v>11</v>
      </c>
      <c r="E19" s="320">
        <v>7800</v>
      </c>
      <c r="F19" s="110" t="s">
        <v>11</v>
      </c>
      <c r="G19" s="321">
        <v>14300</v>
      </c>
      <c r="H19" s="322" t="s">
        <v>11</v>
      </c>
      <c r="I19" s="323">
        <v>7900</v>
      </c>
      <c r="J19" s="318">
        <f t="shared" si="5"/>
        <v>237</v>
      </c>
      <c r="K19" s="319"/>
      <c r="L19" s="51">
        <f t="shared" si="6"/>
        <v>8137</v>
      </c>
      <c r="M19" s="48">
        <f t="shared" si="0"/>
        <v>45.205555555555556</v>
      </c>
      <c r="N19" s="526">
        <f t="shared" si="1"/>
        <v>45</v>
      </c>
      <c r="O19" s="873">
        <f t="shared" si="10"/>
        <v>8100</v>
      </c>
      <c r="P19" s="527">
        <f t="shared" si="2"/>
        <v>200</v>
      </c>
      <c r="Q19" s="640">
        <f t="shared" si="3"/>
        <v>2.4579083200196632E-2</v>
      </c>
      <c r="R19" s="745">
        <f t="shared" si="4"/>
        <v>405</v>
      </c>
      <c r="S19" s="700">
        <f t="shared" si="11"/>
        <v>8505</v>
      </c>
      <c r="T19" s="522">
        <f t="shared" si="7"/>
        <v>47.25</v>
      </c>
      <c r="U19" s="523"/>
      <c r="V19" s="884">
        <v>15300</v>
      </c>
      <c r="W19" s="720">
        <f t="shared" si="8"/>
        <v>765</v>
      </c>
      <c r="X19" s="711">
        <f t="shared" si="12"/>
        <v>16065</v>
      </c>
      <c r="Y19" s="522">
        <f t="shared" si="9"/>
        <v>89.25</v>
      </c>
      <c r="Z19" s="71"/>
      <c r="AA19" s="548"/>
    </row>
    <row r="20" spans="1:27" s="25" customFormat="1" ht="33.75" hidden="1" customHeight="1" x14ac:dyDescent="0.2">
      <c r="A20" s="1279"/>
      <c r="B20" s="772" t="s">
        <v>113</v>
      </c>
      <c r="C20" s="525"/>
      <c r="D20" s="39" t="s">
        <v>11</v>
      </c>
      <c r="E20" s="58">
        <v>7800</v>
      </c>
      <c r="F20" s="502" t="s">
        <v>11</v>
      </c>
      <c r="G20" s="111">
        <v>14300</v>
      </c>
      <c r="H20" s="59" t="s">
        <v>11</v>
      </c>
      <c r="I20" s="103">
        <v>7900</v>
      </c>
      <c r="J20" s="318">
        <f t="shared" si="5"/>
        <v>237</v>
      </c>
      <c r="K20" s="319"/>
      <c r="L20" s="51">
        <f t="shared" si="6"/>
        <v>8137</v>
      </c>
      <c r="M20" s="48">
        <f t="shared" si="0"/>
        <v>45.205555555555556</v>
      </c>
      <c r="N20" s="520">
        <f t="shared" si="1"/>
        <v>45</v>
      </c>
      <c r="O20" s="874">
        <f t="shared" si="10"/>
        <v>8100</v>
      </c>
      <c r="P20" s="521">
        <f t="shared" si="2"/>
        <v>200</v>
      </c>
      <c r="Q20" s="644">
        <f t="shared" si="3"/>
        <v>2.4579083200196632E-2</v>
      </c>
      <c r="R20" s="748">
        <f t="shared" si="4"/>
        <v>405</v>
      </c>
      <c r="S20" s="703">
        <f t="shared" si="11"/>
        <v>8505</v>
      </c>
      <c r="T20" s="542">
        <f t="shared" si="7"/>
        <v>47.25</v>
      </c>
      <c r="U20" s="543"/>
      <c r="V20" s="887">
        <v>15300</v>
      </c>
      <c r="W20" s="723">
        <f t="shared" si="8"/>
        <v>765</v>
      </c>
      <c r="X20" s="714">
        <f t="shared" si="12"/>
        <v>16065</v>
      </c>
      <c r="Y20" s="542">
        <f t="shared" si="9"/>
        <v>89.25</v>
      </c>
      <c r="Z20" s="71"/>
      <c r="AA20" s="548"/>
    </row>
    <row r="21" spans="1:27" s="25" customFormat="1" ht="33.75" hidden="1" customHeight="1" x14ac:dyDescent="0.2">
      <c r="A21" s="1279"/>
      <c r="B21" s="773" t="s">
        <v>108</v>
      </c>
      <c r="C21" s="525"/>
      <c r="D21" s="39" t="s">
        <v>11</v>
      </c>
      <c r="E21" s="58">
        <v>7880</v>
      </c>
      <c r="F21" s="502" t="s">
        <v>11</v>
      </c>
      <c r="G21" s="111">
        <v>14300</v>
      </c>
      <c r="H21" s="59" t="s">
        <v>11</v>
      </c>
      <c r="I21" s="103">
        <v>7900</v>
      </c>
      <c r="J21" s="318">
        <f t="shared" si="5"/>
        <v>237</v>
      </c>
      <c r="K21" s="319"/>
      <c r="L21" s="51">
        <f t="shared" si="6"/>
        <v>8137</v>
      </c>
      <c r="M21" s="48">
        <f t="shared" si="0"/>
        <v>45.205555555555556</v>
      </c>
      <c r="N21" s="526">
        <f t="shared" si="1"/>
        <v>45</v>
      </c>
      <c r="O21" s="873">
        <f t="shared" si="10"/>
        <v>8100</v>
      </c>
      <c r="P21" s="527">
        <f t="shared" si="2"/>
        <v>200</v>
      </c>
      <c r="Q21" s="640">
        <f t="shared" si="3"/>
        <v>2.4579083200196632E-2</v>
      </c>
      <c r="R21" s="745">
        <f t="shared" si="4"/>
        <v>405</v>
      </c>
      <c r="S21" s="700">
        <f t="shared" si="11"/>
        <v>8505</v>
      </c>
      <c r="T21" s="522">
        <f t="shared" si="7"/>
        <v>47.25</v>
      </c>
      <c r="U21" s="523"/>
      <c r="V21" s="884">
        <v>15300</v>
      </c>
      <c r="W21" s="720">
        <f t="shared" si="8"/>
        <v>765</v>
      </c>
      <c r="X21" s="711">
        <f t="shared" si="12"/>
        <v>16065</v>
      </c>
      <c r="Y21" s="522">
        <f t="shared" si="9"/>
        <v>89.25</v>
      </c>
      <c r="Z21" s="71"/>
      <c r="AA21" s="548"/>
    </row>
    <row r="22" spans="1:27" s="25" customFormat="1" ht="45.75" hidden="1" customHeight="1" x14ac:dyDescent="0.2">
      <c r="A22" s="1279"/>
      <c r="B22" s="774" t="s">
        <v>109</v>
      </c>
      <c r="C22" s="525"/>
      <c r="D22" s="39" t="s">
        <v>11</v>
      </c>
      <c r="E22" s="58">
        <v>7880</v>
      </c>
      <c r="F22" s="502" t="s">
        <v>11</v>
      </c>
      <c r="G22" s="111">
        <v>14300</v>
      </c>
      <c r="H22" s="59" t="s">
        <v>11</v>
      </c>
      <c r="I22" s="103">
        <v>7900</v>
      </c>
      <c r="J22" s="318">
        <f t="shared" si="5"/>
        <v>237</v>
      </c>
      <c r="K22" s="319"/>
      <c r="L22" s="51">
        <f t="shared" si="6"/>
        <v>8137</v>
      </c>
      <c r="M22" s="48">
        <f t="shared" si="0"/>
        <v>45.205555555555556</v>
      </c>
      <c r="N22" s="520">
        <f t="shared" si="1"/>
        <v>45</v>
      </c>
      <c r="O22" s="874">
        <f t="shared" si="10"/>
        <v>8100</v>
      </c>
      <c r="P22" s="521">
        <f t="shared" si="2"/>
        <v>200</v>
      </c>
      <c r="Q22" s="644">
        <f t="shared" si="3"/>
        <v>2.4579083200196632E-2</v>
      </c>
      <c r="R22" s="748">
        <f t="shared" si="4"/>
        <v>405</v>
      </c>
      <c r="S22" s="703">
        <f t="shared" si="11"/>
        <v>8505</v>
      </c>
      <c r="T22" s="542">
        <f t="shared" si="7"/>
        <v>47.25</v>
      </c>
      <c r="U22" s="543"/>
      <c r="V22" s="887">
        <v>15300</v>
      </c>
      <c r="W22" s="723">
        <f t="shared" si="8"/>
        <v>765</v>
      </c>
      <c r="X22" s="714">
        <f t="shared" si="12"/>
        <v>16065</v>
      </c>
      <c r="Y22" s="542">
        <f t="shared" si="9"/>
        <v>89.25</v>
      </c>
      <c r="Z22" s="71"/>
      <c r="AA22" s="548"/>
    </row>
    <row r="23" spans="1:27" s="25" customFormat="1" ht="39.75" hidden="1" customHeight="1" x14ac:dyDescent="0.2">
      <c r="A23" s="1279"/>
      <c r="B23" s="775" t="s">
        <v>115</v>
      </c>
      <c r="C23" s="551"/>
      <c r="D23" s="389" t="s">
        <v>11</v>
      </c>
      <c r="E23" s="390">
        <v>7800</v>
      </c>
      <c r="F23" s="374" t="s">
        <v>11</v>
      </c>
      <c r="G23" s="391">
        <v>14300</v>
      </c>
      <c r="H23" s="392" t="s">
        <v>11</v>
      </c>
      <c r="I23" s="393">
        <v>7900</v>
      </c>
      <c r="J23" s="318">
        <f t="shared" si="5"/>
        <v>237</v>
      </c>
      <c r="K23" s="319"/>
      <c r="L23" s="51">
        <f t="shared" si="6"/>
        <v>8137</v>
      </c>
      <c r="M23" s="48">
        <f t="shared" si="0"/>
        <v>45.205555555555556</v>
      </c>
      <c r="N23" s="526">
        <f t="shared" si="1"/>
        <v>45</v>
      </c>
      <c r="O23" s="873">
        <f t="shared" si="10"/>
        <v>8100</v>
      </c>
      <c r="P23" s="527">
        <f t="shared" si="2"/>
        <v>200</v>
      </c>
      <c r="Q23" s="640">
        <f t="shared" si="3"/>
        <v>2.4579083200196632E-2</v>
      </c>
      <c r="R23" s="745">
        <f t="shared" si="4"/>
        <v>405</v>
      </c>
      <c r="S23" s="700">
        <f t="shared" si="11"/>
        <v>8505</v>
      </c>
      <c r="T23" s="522">
        <f t="shared" si="7"/>
        <v>47.25</v>
      </c>
      <c r="U23" s="523"/>
      <c r="V23" s="884">
        <v>15300</v>
      </c>
      <c r="W23" s="720">
        <f t="shared" si="8"/>
        <v>765</v>
      </c>
      <c r="X23" s="711">
        <f t="shared" si="12"/>
        <v>16065</v>
      </c>
      <c r="Y23" s="522">
        <f t="shared" si="9"/>
        <v>89.25</v>
      </c>
      <c r="Z23" s="71"/>
      <c r="AA23" s="548"/>
    </row>
    <row r="24" spans="1:27" s="25" customFormat="1" ht="44.25" hidden="1" customHeight="1" x14ac:dyDescent="0.2">
      <c r="A24" s="1279"/>
      <c r="B24" s="775" t="s">
        <v>138</v>
      </c>
      <c r="C24" s="551"/>
      <c r="D24" s="389"/>
      <c r="E24" s="390"/>
      <c r="F24" s="374"/>
      <c r="G24" s="391"/>
      <c r="H24" s="392"/>
      <c r="I24" s="393"/>
      <c r="J24" s="318"/>
      <c r="K24" s="319"/>
      <c r="L24" s="51"/>
      <c r="M24" s="48"/>
      <c r="N24" s="520">
        <v>45</v>
      </c>
      <c r="O24" s="874">
        <v>8100</v>
      </c>
      <c r="P24" s="552">
        <f t="shared" si="2"/>
        <v>8100</v>
      </c>
      <c r="Q24" s="644">
        <v>2.5000000000000001E-2</v>
      </c>
      <c r="R24" s="745">
        <f t="shared" si="4"/>
        <v>405</v>
      </c>
      <c r="S24" s="700">
        <f t="shared" si="11"/>
        <v>8505</v>
      </c>
      <c r="T24" s="522">
        <f t="shared" si="7"/>
        <v>47.25</v>
      </c>
      <c r="U24" s="523"/>
      <c r="V24" s="886">
        <v>15300</v>
      </c>
      <c r="W24" s="722">
        <f t="shared" si="8"/>
        <v>765</v>
      </c>
      <c r="X24" s="713">
        <f t="shared" si="12"/>
        <v>16065</v>
      </c>
      <c r="Y24" s="537">
        <f t="shared" si="9"/>
        <v>89.25</v>
      </c>
      <c r="Z24" s="71"/>
      <c r="AA24" s="548"/>
    </row>
    <row r="25" spans="1:27" s="25" customFormat="1" ht="44.25" hidden="1" customHeight="1" x14ac:dyDescent="0.2">
      <c r="A25" s="1279"/>
      <c r="B25" s="815" t="s">
        <v>116</v>
      </c>
      <c r="C25" s="816"/>
      <c r="D25" s="787"/>
      <c r="E25" s="788"/>
      <c r="F25" s="789"/>
      <c r="G25" s="790"/>
      <c r="H25" s="791"/>
      <c r="I25" s="817"/>
      <c r="J25" s="472"/>
      <c r="K25" s="818"/>
      <c r="L25" s="819"/>
      <c r="M25" s="820"/>
      <c r="N25" s="520">
        <v>45</v>
      </c>
      <c r="O25" s="876">
        <v>8100</v>
      </c>
      <c r="P25" s="521">
        <v>200</v>
      </c>
      <c r="Q25" s="644">
        <v>2.4579083200196632E-2</v>
      </c>
      <c r="R25" s="745">
        <f t="shared" si="4"/>
        <v>405</v>
      </c>
      <c r="S25" s="702">
        <f t="shared" si="11"/>
        <v>8505</v>
      </c>
      <c r="T25" s="522">
        <f t="shared" si="7"/>
        <v>47.25</v>
      </c>
      <c r="U25" s="523"/>
      <c r="V25" s="886">
        <v>15300</v>
      </c>
      <c r="W25" s="722">
        <f>V25*$W$2</f>
        <v>765</v>
      </c>
      <c r="X25" s="713">
        <f t="shared" si="12"/>
        <v>16065</v>
      </c>
      <c r="Y25" s="537">
        <f t="shared" si="9"/>
        <v>89.25</v>
      </c>
      <c r="Z25" s="71"/>
      <c r="AA25" s="548"/>
    </row>
    <row r="26" spans="1:27" s="25" customFormat="1" ht="44.25" hidden="1" customHeight="1" x14ac:dyDescent="0.2">
      <c r="A26" s="1279"/>
      <c r="B26" s="800" t="s">
        <v>126</v>
      </c>
      <c r="C26" s="801" t="s">
        <v>171</v>
      </c>
      <c r="D26" s="802"/>
      <c r="E26" s="803"/>
      <c r="F26" s="804"/>
      <c r="G26" s="805"/>
      <c r="H26" s="806"/>
      <c r="I26" s="807"/>
      <c r="J26" s="808"/>
      <c r="K26" s="809"/>
      <c r="L26" s="385"/>
      <c r="M26" s="386"/>
      <c r="N26" s="810"/>
      <c r="O26" s="878">
        <v>9250</v>
      </c>
      <c r="P26" s="811"/>
      <c r="Q26" s="812"/>
      <c r="R26" s="753">
        <f t="shared" si="4"/>
        <v>462.5</v>
      </c>
      <c r="S26" s="706">
        <v>9250</v>
      </c>
      <c r="T26" s="813"/>
      <c r="U26" s="814"/>
      <c r="V26" s="888"/>
      <c r="W26" s="728">
        <f>V26*$W$2</f>
        <v>0</v>
      </c>
      <c r="X26" s="786">
        <v>15250</v>
      </c>
      <c r="Y26" s="559">
        <f t="shared" si="9"/>
        <v>84.722222222222229</v>
      </c>
      <c r="Z26" s="71" t="s">
        <v>186</v>
      </c>
      <c r="AA26" s="548"/>
    </row>
    <row r="27" spans="1:27" s="25" customFormat="1" ht="44.25" hidden="1" customHeight="1" x14ac:dyDescent="0.2">
      <c r="A27" s="1279"/>
      <c r="B27" s="800" t="s">
        <v>127</v>
      </c>
      <c r="C27" s="823" t="s">
        <v>128</v>
      </c>
      <c r="D27" s="802"/>
      <c r="E27" s="803"/>
      <c r="F27" s="804"/>
      <c r="G27" s="805"/>
      <c r="H27" s="806"/>
      <c r="I27" s="807"/>
      <c r="J27" s="808"/>
      <c r="K27" s="809"/>
      <c r="L27" s="385"/>
      <c r="M27" s="386"/>
      <c r="N27" s="810"/>
      <c r="O27" s="876">
        <v>9250</v>
      </c>
      <c r="P27" s="811"/>
      <c r="Q27" s="812"/>
      <c r="R27" s="747">
        <f t="shared" si="4"/>
        <v>462.5</v>
      </c>
      <c r="S27" s="702">
        <v>9250</v>
      </c>
      <c r="T27" s="537"/>
      <c r="U27" s="538"/>
      <c r="V27" s="886"/>
      <c r="W27" s="722">
        <f>V27*$W$2</f>
        <v>0</v>
      </c>
      <c r="X27" s="713">
        <v>15250</v>
      </c>
      <c r="Y27" s="537">
        <f t="shared" si="9"/>
        <v>84.722222222222229</v>
      </c>
      <c r="Z27" s="71"/>
      <c r="AA27" s="548"/>
    </row>
    <row r="28" spans="1:27" s="25" customFormat="1" ht="51" hidden="1" customHeight="1" thickBot="1" x14ac:dyDescent="0.25">
      <c r="A28" s="1280"/>
      <c r="B28" s="792" t="s">
        <v>117</v>
      </c>
      <c r="C28" s="795" t="s">
        <v>83</v>
      </c>
      <c r="D28" s="796" t="s">
        <v>11</v>
      </c>
      <c r="E28" s="413">
        <v>9250</v>
      </c>
      <c r="F28" s="414" t="s">
        <v>11</v>
      </c>
      <c r="G28" s="415">
        <v>14300</v>
      </c>
      <c r="H28" s="376" t="s">
        <v>11</v>
      </c>
      <c r="I28" s="415">
        <v>9250</v>
      </c>
      <c r="J28" s="329"/>
      <c r="K28" s="797"/>
      <c r="L28" s="798">
        <f>I28+J28</f>
        <v>9250</v>
      </c>
      <c r="M28" s="799"/>
      <c r="N28" s="530"/>
      <c r="O28" s="875">
        <v>9250</v>
      </c>
      <c r="P28" s="821"/>
      <c r="Q28" s="651"/>
      <c r="R28" s="750">
        <f>O28*$R$2</f>
        <v>462.5</v>
      </c>
      <c r="S28" s="709">
        <v>9250</v>
      </c>
      <c r="T28" s="568">
        <f>S28/180</f>
        <v>51.388888888888886</v>
      </c>
      <c r="U28" s="691"/>
      <c r="V28" s="889">
        <v>9250</v>
      </c>
      <c r="W28" s="726">
        <f>V28*$W$2</f>
        <v>462.5</v>
      </c>
      <c r="X28" s="822">
        <v>15250</v>
      </c>
      <c r="Y28" s="568">
        <f>X28/180</f>
        <v>84.722222222222229</v>
      </c>
      <c r="Z28" s="71"/>
      <c r="AA28" s="548"/>
    </row>
    <row r="29" spans="1:27" s="25" customFormat="1" ht="39" hidden="1" customHeight="1" thickBot="1" x14ac:dyDescent="0.3">
      <c r="A29" s="407" t="s">
        <v>37</v>
      </c>
      <c r="B29" s="792" t="s">
        <v>140</v>
      </c>
      <c r="C29" s="793"/>
      <c r="D29" s="249" t="s">
        <v>11</v>
      </c>
      <c r="E29" s="324">
        <v>7500</v>
      </c>
      <c r="F29" s="325" t="s">
        <v>11</v>
      </c>
      <c r="G29" s="326">
        <v>13950</v>
      </c>
      <c r="H29" s="327" t="s">
        <v>11</v>
      </c>
      <c r="I29" s="328">
        <v>7600</v>
      </c>
      <c r="J29" s="329">
        <f t="shared" si="5"/>
        <v>228</v>
      </c>
      <c r="K29" s="330"/>
      <c r="L29" s="194">
        <f t="shared" si="6"/>
        <v>7828</v>
      </c>
      <c r="M29" s="142">
        <f t="shared" si="0"/>
        <v>43.488888888888887</v>
      </c>
      <c r="N29" s="530">
        <f>MROUND(M29,1)</f>
        <v>43</v>
      </c>
      <c r="O29" s="875">
        <f t="shared" ref="O29:O35" si="13">+N29*180</f>
        <v>7740</v>
      </c>
      <c r="P29" s="562">
        <f t="shared" ref="P29:P35" si="14">+O29-I29</f>
        <v>140</v>
      </c>
      <c r="Q29" s="651">
        <f t="shared" ref="Q29:Q36" si="15">+P29/L29</f>
        <v>1.7884517118037811E-2</v>
      </c>
      <c r="R29" s="750">
        <f t="shared" si="4"/>
        <v>387</v>
      </c>
      <c r="S29" s="705">
        <f t="shared" ref="S29:S35" si="16">O29+R29</f>
        <v>8127</v>
      </c>
      <c r="T29" s="583">
        <f t="shared" si="7"/>
        <v>45.15</v>
      </c>
      <c r="U29" s="692"/>
      <c r="V29" s="890">
        <v>14724</v>
      </c>
      <c r="W29" s="729">
        <f>ROUNDDOWN(V29*$R$2,0)</f>
        <v>736</v>
      </c>
      <c r="X29" s="794">
        <f>V29+W29</f>
        <v>15460</v>
      </c>
      <c r="Y29" s="583">
        <f>X29/180</f>
        <v>85.888888888888886</v>
      </c>
      <c r="Z29" s="71"/>
      <c r="AA29" s="548"/>
    </row>
    <row r="30" spans="1:27" s="25" customFormat="1" ht="44.25" hidden="1" customHeight="1" x14ac:dyDescent="0.2">
      <c r="A30" s="1254" t="s">
        <v>98</v>
      </c>
      <c r="B30" s="759" t="s">
        <v>118</v>
      </c>
      <c r="C30" s="210" t="s">
        <v>42</v>
      </c>
      <c r="D30" s="199" t="s">
        <v>11</v>
      </c>
      <c r="E30" s="200">
        <v>8700</v>
      </c>
      <c r="F30" s="210" t="s">
        <v>11</v>
      </c>
      <c r="G30" s="201">
        <v>13950</v>
      </c>
      <c r="H30" s="199" t="s">
        <v>11</v>
      </c>
      <c r="I30" s="202">
        <v>8750</v>
      </c>
      <c r="J30" s="313">
        <f>I30*$J$2</f>
        <v>262.5</v>
      </c>
      <c r="K30" s="314"/>
      <c r="L30" s="104">
        <f>I30+J30</f>
        <v>9012.5</v>
      </c>
      <c r="M30" s="105">
        <f>+L30/180</f>
        <v>50.069444444444443</v>
      </c>
      <c r="N30" s="514">
        <f>MROUND(M30,1)</f>
        <v>50</v>
      </c>
      <c r="O30" s="879">
        <f t="shared" si="13"/>
        <v>9000</v>
      </c>
      <c r="P30" s="561">
        <f t="shared" si="14"/>
        <v>250</v>
      </c>
      <c r="Q30" s="739">
        <f t="shared" si="15"/>
        <v>2.7739251040221916E-2</v>
      </c>
      <c r="R30" s="744">
        <f t="shared" si="4"/>
        <v>450</v>
      </c>
      <c r="S30" s="699">
        <f t="shared" si="16"/>
        <v>9450</v>
      </c>
      <c r="T30" s="516">
        <f>S30/180</f>
        <v>52.5</v>
      </c>
      <c r="U30" s="517"/>
      <c r="V30" s="883">
        <v>14724</v>
      </c>
      <c r="W30" s="719">
        <f t="shared" ref="W30:W49" si="17">V30*$W$2</f>
        <v>736.2</v>
      </c>
      <c r="X30" s="710">
        <v>15460</v>
      </c>
      <c r="Y30" s="516">
        <f>X30/180</f>
        <v>85.888888888888886</v>
      </c>
      <c r="Z30" s="71"/>
      <c r="AA30" s="548"/>
    </row>
    <row r="31" spans="1:27" s="25" customFormat="1" ht="40.5" hidden="1" customHeight="1" thickBot="1" x14ac:dyDescent="0.25">
      <c r="A31" s="1256"/>
      <c r="B31" s="777" t="s">
        <v>119</v>
      </c>
      <c r="C31" s="434" t="s">
        <v>42</v>
      </c>
      <c r="D31" s="427" t="s">
        <v>11</v>
      </c>
      <c r="E31" s="341">
        <v>8700</v>
      </c>
      <c r="F31" s="203" t="s">
        <v>11</v>
      </c>
      <c r="G31" s="342">
        <v>13950</v>
      </c>
      <c r="H31" s="343" t="s">
        <v>11</v>
      </c>
      <c r="I31" s="344">
        <v>8750</v>
      </c>
      <c r="J31" s="329">
        <f t="shared" si="5"/>
        <v>262.5</v>
      </c>
      <c r="K31" s="330"/>
      <c r="L31" s="194">
        <f t="shared" si="6"/>
        <v>9012.5</v>
      </c>
      <c r="M31" s="142">
        <f t="shared" si="0"/>
        <v>50.069444444444443</v>
      </c>
      <c r="N31" s="530">
        <f t="shared" si="1"/>
        <v>50</v>
      </c>
      <c r="O31" s="875">
        <f t="shared" si="13"/>
        <v>9000</v>
      </c>
      <c r="P31" s="562">
        <f t="shared" si="14"/>
        <v>250</v>
      </c>
      <c r="Q31" s="651">
        <f t="shared" si="15"/>
        <v>2.7739251040221916E-2</v>
      </c>
      <c r="R31" s="746">
        <f t="shared" si="4"/>
        <v>450</v>
      </c>
      <c r="S31" s="701">
        <f t="shared" si="16"/>
        <v>9450</v>
      </c>
      <c r="T31" s="532">
        <f t="shared" si="7"/>
        <v>52.5</v>
      </c>
      <c r="U31" s="533"/>
      <c r="V31" s="885">
        <v>14724</v>
      </c>
      <c r="W31" s="721">
        <f t="shared" si="17"/>
        <v>736.2</v>
      </c>
      <c r="X31" s="712">
        <v>15460</v>
      </c>
      <c r="Y31" s="532">
        <f t="shared" si="9"/>
        <v>85.888888888888886</v>
      </c>
      <c r="Z31" s="71"/>
      <c r="AA31" s="548"/>
    </row>
    <row r="32" spans="1:27" s="25" customFormat="1" ht="35.25" hidden="1" customHeight="1" x14ac:dyDescent="0.25">
      <c r="A32" s="1281" t="s">
        <v>45</v>
      </c>
      <c r="B32" s="778" t="s">
        <v>149</v>
      </c>
      <c r="C32" s="563"/>
      <c r="D32" s="429" t="s">
        <v>11</v>
      </c>
      <c r="E32" s="320">
        <v>8500</v>
      </c>
      <c r="F32" s="110" t="s">
        <v>11</v>
      </c>
      <c r="G32" s="321">
        <v>14300</v>
      </c>
      <c r="H32" s="322" t="s">
        <v>11</v>
      </c>
      <c r="I32" s="323">
        <v>8800</v>
      </c>
      <c r="J32" s="318">
        <f t="shared" si="5"/>
        <v>264</v>
      </c>
      <c r="K32" s="319"/>
      <c r="L32" s="51">
        <f t="shared" si="6"/>
        <v>9064</v>
      </c>
      <c r="M32" s="48">
        <f t="shared" si="0"/>
        <v>50.355555555555554</v>
      </c>
      <c r="N32" s="520">
        <f t="shared" si="1"/>
        <v>50</v>
      </c>
      <c r="O32" s="873">
        <f t="shared" si="13"/>
        <v>9000</v>
      </c>
      <c r="P32" s="521">
        <f t="shared" si="14"/>
        <v>200</v>
      </c>
      <c r="Q32" s="644">
        <f t="shared" si="15"/>
        <v>2.2065313327449251E-2</v>
      </c>
      <c r="R32" s="749">
        <f t="shared" si="4"/>
        <v>450</v>
      </c>
      <c r="S32" s="707">
        <f t="shared" si="16"/>
        <v>9450</v>
      </c>
      <c r="T32" s="553">
        <f t="shared" si="7"/>
        <v>52.5</v>
      </c>
      <c r="U32" s="554"/>
      <c r="V32" s="891">
        <v>15300</v>
      </c>
      <c r="W32" s="724">
        <f t="shared" si="17"/>
        <v>765</v>
      </c>
      <c r="X32" s="715">
        <f>V32+W32</f>
        <v>16065</v>
      </c>
      <c r="Y32" s="553">
        <f t="shared" si="9"/>
        <v>89.25</v>
      </c>
      <c r="Z32" s="71"/>
      <c r="AA32" s="548"/>
    </row>
    <row r="33" spans="1:27" s="25" customFormat="1" ht="30" hidden="1" x14ac:dyDescent="0.25">
      <c r="A33" s="1282"/>
      <c r="B33" s="778" t="s">
        <v>100</v>
      </c>
      <c r="C33" s="563"/>
      <c r="D33" s="429" t="s">
        <v>11</v>
      </c>
      <c r="E33" s="320">
        <v>8500</v>
      </c>
      <c r="F33" s="110" t="s">
        <v>11</v>
      </c>
      <c r="G33" s="321">
        <v>14300</v>
      </c>
      <c r="H33" s="322" t="s">
        <v>11</v>
      </c>
      <c r="I33" s="323">
        <v>8800</v>
      </c>
      <c r="J33" s="318">
        <f t="shared" si="5"/>
        <v>264</v>
      </c>
      <c r="K33" s="319"/>
      <c r="L33" s="51">
        <f t="shared" si="6"/>
        <v>9064</v>
      </c>
      <c r="M33" s="48">
        <f t="shared" si="0"/>
        <v>50.355555555555554</v>
      </c>
      <c r="N33" s="520">
        <f t="shared" si="1"/>
        <v>50</v>
      </c>
      <c r="O33" s="874">
        <f t="shared" si="13"/>
        <v>9000</v>
      </c>
      <c r="P33" s="521">
        <f t="shared" si="14"/>
        <v>200</v>
      </c>
      <c r="Q33" s="644">
        <f t="shared" si="15"/>
        <v>2.2065313327449251E-2</v>
      </c>
      <c r="R33" s="745">
        <f t="shared" si="4"/>
        <v>450</v>
      </c>
      <c r="S33" s="700">
        <f t="shared" si="16"/>
        <v>9450</v>
      </c>
      <c r="T33" s="522">
        <f t="shared" si="7"/>
        <v>52.5</v>
      </c>
      <c r="U33" s="523"/>
      <c r="V33" s="884">
        <v>15300</v>
      </c>
      <c r="W33" s="720">
        <f t="shared" si="17"/>
        <v>765</v>
      </c>
      <c r="X33" s="711">
        <f>V33+W33</f>
        <v>16065</v>
      </c>
      <c r="Y33" s="522">
        <f t="shared" si="9"/>
        <v>89.25</v>
      </c>
      <c r="Z33" s="71"/>
      <c r="AA33" s="548"/>
    </row>
    <row r="34" spans="1:27" s="25" customFormat="1" ht="34.5" hidden="1" customHeight="1" x14ac:dyDescent="0.2">
      <c r="A34" s="1282"/>
      <c r="B34" s="778" t="s">
        <v>150</v>
      </c>
      <c r="C34" s="458" t="s">
        <v>42</v>
      </c>
      <c r="D34" s="429" t="s">
        <v>11</v>
      </c>
      <c r="E34" s="320">
        <v>8500</v>
      </c>
      <c r="F34" s="110" t="s">
        <v>11</v>
      </c>
      <c r="G34" s="321">
        <v>14300</v>
      </c>
      <c r="H34" s="322" t="s">
        <v>11</v>
      </c>
      <c r="I34" s="323">
        <v>8800</v>
      </c>
      <c r="J34" s="318">
        <f t="shared" si="5"/>
        <v>264</v>
      </c>
      <c r="K34" s="319"/>
      <c r="L34" s="51">
        <f t="shared" si="6"/>
        <v>9064</v>
      </c>
      <c r="M34" s="48">
        <f t="shared" si="0"/>
        <v>50.355555555555554</v>
      </c>
      <c r="N34" s="520">
        <f t="shared" si="1"/>
        <v>50</v>
      </c>
      <c r="O34" s="873">
        <f t="shared" si="13"/>
        <v>9000</v>
      </c>
      <c r="P34" s="527">
        <f t="shared" si="14"/>
        <v>200</v>
      </c>
      <c r="Q34" s="640">
        <f t="shared" si="15"/>
        <v>2.2065313327449251E-2</v>
      </c>
      <c r="R34" s="745">
        <f t="shared" si="4"/>
        <v>450</v>
      </c>
      <c r="S34" s="700">
        <f t="shared" si="16"/>
        <v>9450</v>
      </c>
      <c r="T34" s="522">
        <f t="shared" si="7"/>
        <v>52.5</v>
      </c>
      <c r="U34" s="523"/>
      <c r="V34" s="884">
        <v>15300</v>
      </c>
      <c r="W34" s="720">
        <f t="shared" si="17"/>
        <v>765</v>
      </c>
      <c r="X34" s="711">
        <f>V34+W34</f>
        <v>16065</v>
      </c>
      <c r="Y34" s="522">
        <f t="shared" si="9"/>
        <v>89.25</v>
      </c>
      <c r="Z34" s="71"/>
      <c r="AA34" s="548"/>
    </row>
    <row r="35" spans="1:27" s="25" customFormat="1" ht="42" hidden="1" customHeight="1" thickBot="1" x14ac:dyDescent="0.25">
      <c r="A35" s="1283"/>
      <c r="B35" s="778" t="s">
        <v>151</v>
      </c>
      <c r="C35" s="458" t="s">
        <v>49</v>
      </c>
      <c r="D35" s="430" t="s">
        <v>11</v>
      </c>
      <c r="E35" s="58">
        <v>13500</v>
      </c>
      <c r="F35" s="502" t="s">
        <v>11</v>
      </c>
      <c r="G35" s="111">
        <v>14300</v>
      </c>
      <c r="H35" s="59" t="s">
        <v>11</v>
      </c>
      <c r="I35" s="103">
        <v>14040</v>
      </c>
      <c r="J35" s="318">
        <f t="shared" si="5"/>
        <v>421.2</v>
      </c>
      <c r="K35" s="319"/>
      <c r="L35" s="51">
        <f t="shared" si="6"/>
        <v>14461.2</v>
      </c>
      <c r="M35" s="48">
        <f t="shared" si="0"/>
        <v>80.34</v>
      </c>
      <c r="N35" s="526">
        <f t="shared" si="1"/>
        <v>80</v>
      </c>
      <c r="O35" s="874">
        <f t="shared" si="13"/>
        <v>14400</v>
      </c>
      <c r="P35" s="527">
        <f t="shared" si="14"/>
        <v>360</v>
      </c>
      <c r="Q35" s="734">
        <f t="shared" si="15"/>
        <v>2.4894199651481205E-2</v>
      </c>
      <c r="R35" s="745">
        <f t="shared" si="4"/>
        <v>720</v>
      </c>
      <c r="S35" s="700">
        <f t="shared" si="16"/>
        <v>15120</v>
      </c>
      <c r="T35" s="522">
        <f t="shared" si="7"/>
        <v>84</v>
      </c>
      <c r="U35" s="554"/>
      <c r="V35" s="675"/>
      <c r="W35" s="720">
        <f t="shared" si="17"/>
        <v>0</v>
      </c>
      <c r="X35" s="716"/>
      <c r="Y35" s="522">
        <f t="shared" si="9"/>
        <v>0</v>
      </c>
      <c r="Z35" s="71"/>
      <c r="AA35" s="548"/>
    </row>
    <row r="36" spans="1:27" s="25" customFormat="1" ht="30" hidden="1" customHeight="1" thickBot="1" x14ac:dyDescent="0.25">
      <c r="A36" s="1254" t="s">
        <v>51</v>
      </c>
      <c r="B36" s="764" t="s">
        <v>141</v>
      </c>
      <c r="C36" s="564" t="s">
        <v>171</v>
      </c>
      <c r="D36" s="431" t="s">
        <v>11</v>
      </c>
      <c r="E36" s="200">
        <v>9250</v>
      </c>
      <c r="F36" s="1265" t="s">
        <v>34</v>
      </c>
      <c r="G36" s="1266"/>
      <c r="H36" s="334" t="s">
        <v>11</v>
      </c>
      <c r="I36" s="333">
        <v>9250</v>
      </c>
      <c r="J36" s="313"/>
      <c r="K36" s="314"/>
      <c r="L36" s="104">
        <f t="shared" si="6"/>
        <v>9250</v>
      </c>
      <c r="M36" s="105"/>
      <c r="N36" s="518"/>
      <c r="O36" s="880">
        <v>9250</v>
      </c>
      <c r="P36" s="555"/>
      <c r="Q36" s="737">
        <f t="shared" si="15"/>
        <v>0</v>
      </c>
      <c r="R36" s="751">
        <f t="shared" si="4"/>
        <v>462.5</v>
      </c>
      <c r="S36" s="708">
        <v>9250</v>
      </c>
      <c r="T36" s="565">
        <v>0</v>
      </c>
      <c r="U36" s="566"/>
      <c r="V36" s="884">
        <v>14500</v>
      </c>
      <c r="W36" s="725">
        <f t="shared" si="17"/>
        <v>725</v>
      </c>
      <c r="X36" s="708">
        <v>15250</v>
      </c>
      <c r="Y36" s="565">
        <f t="shared" si="9"/>
        <v>84.722222222222229</v>
      </c>
      <c r="Z36" s="71"/>
      <c r="AA36" s="548"/>
    </row>
    <row r="37" spans="1:27" s="25" customFormat="1" ht="34.5" hidden="1" customHeight="1" thickBot="1" x14ac:dyDescent="0.25">
      <c r="A37" s="1256"/>
      <c r="B37" s="777" t="s">
        <v>142</v>
      </c>
      <c r="C37" s="567" t="s">
        <v>171</v>
      </c>
      <c r="D37" s="427" t="s">
        <v>11</v>
      </c>
      <c r="E37" s="341">
        <v>9250</v>
      </c>
      <c r="F37" s="1267" t="s">
        <v>34</v>
      </c>
      <c r="G37" s="1268"/>
      <c r="H37" s="343" t="s">
        <v>11</v>
      </c>
      <c r="I37" s="342">
        <v>9250</v>
      </c>
      <c r="J37" s="394"/>
      <c r="K37" s="395"/>
      <c r="L37" s="396">
        <f t="shared" si="6"/>
        <v>9250</v>
      </c>
      <c r="M37" s="397"/>
      <c r="N37" s="534"/>
      <c r="O37" s="881">
        <v>9250</v>
      </c>
      <c r="P37" s="557"/>
      <c r="Q37" s="738">
        <v>0</v>
      </c>
      <c r="R37" s="752">
        <f t="shared" si="4"/>
        <v>462.5</v>
      </c>
      <c r="S37" s="709">
        <v>9250</v>
      </c>
      <c r="T37" s="568">
        <v>0</v>
      </c>
      <c r="U37" s="689"/>
      <c r="V37" s="675"/>
      <c r="W37" s="720">
        <f t="shared" si="17"/>
        <v>0</v>
      </c>
      <c r="X37" s="716"/>
      <c r="Y37" s="522">
        <f t="shared" si="9"/>
        <v>0</v>
      </c>
      <c r="Z37" s="71"/>
      <c r="AA37" s="548"/>
    </row>
    <row r="38" spans="1:27" s="25" customFormat="1" ht="34.5" hidden="1" customHeight="1" x14ac:dyDescent="0.2">
      <c r="A38" s="1254" t="s">
        <v>191</v>
      </c>
      <c r="B38" s="779" t="s">
        <v>129</v>
      </c>
      <c r="C38" s="569"/>
      <c r="D38" s="400"/>
      <c r="E38" s="401"/>
      <c r="F38" s="402"/>
      <c r="G38" s="402"/>
      <c r="H38" s="421"/>
      <c r="I38" s="422"/>
      <c r="J38" s="355"/>
      <c r="K38" s="314"/>
      <c r="L38" s="104"/>
      <c r="M38" s="105"/>
      <c r="N38" s="518"/>
      <c r="O38" s="880">
        <v>9250</v>
      </c>
      <c r="P38" s="570"/>
      <c r="Q38" s="740"/>
      <c r="R38" s="751">
        <f t="shared" si="4"/>
        <v>462.5</v>
      </c>
      <c r="S38" s="708">
        <f>O38+R38</f>
        <v>9712.5</v>
      </c>
      <c r="T38" s="565">
        <f t="shared" si="7"/>
        <v>53.958333333333336</v>
      </c>
      <c r="U38" s="690"/>
      <c r="V38" s="884">
        <v>14500</v>
      </c>
      <c r="W38" s="725">
        <f t="shared" si="17"/>
        <v>725</v>
      </c>
      <c r="X38" s="708">
        <v>15250</v>
      </c>
      <c r="Y38" s="565">
        <f t="shared" si="9"/>
        <v>84.722222222222229</v>
      </c>
      <c r="Z38" s="71"/>
      <c r="AA38" s="548"/>
    </row>
    <row r="39" spans="1:27" s="25" customFormat="1" ht="34.5" hidden="1" customHeight="1" thickBot="1" x14ac:dyDescent="0.25">
      <c r="A39" s="1256"/>
      <c r="B39" s="780" t="s">
        <v>130</v>
      </c>
      <c r="C39" s="571" t="s">
        <v>172</v>
      </c>
      <c r="D39" s="403"/>
      <c r="E39" s="404"/>
      <c r="F39" s="405"/>
      <c r="G39" s="405"/>
      <c r="H39" s="423"/>
      <c r="I39" s="424"/>
      <c r="J39" s="406"/>
      <c r="K39" s="395"/>
      <c r="L39" s="396"/>
      <c r="M39" s="397"/>
      <c r="N39" s="534"/>
      <c r="O39" s="881">
        <v>11450</v>
      </c>
      <c r="P39" s="572"/>
      <c r="Q39" s="741"/>
      <c r="R39" s="752">
        <f t="shared" si="4"/>
        <v>572.5</v>
      </c>
      <c r="S39" s="709">
        <f>O39+R39</f>
        <v>12022.5</v>
      </c>
      <c r="T39" s="568">
        <f t="shared" si="7"/>
        <v>66.791666666666671</v>
      </c>
      <c r="U39" s="691"/>
      <c r="V39" s="718">
        <v>14500</v>
      </c>
      <c r="W39" s="726">
        <f t="shared" si="17"/>
        <v>725</v>
      </c>
      <c r="X39" s="709">
        <v>15250</v>
      </c>
      <c r="Y39" s="568">
        <f t="shared" si="9"/>
        <v>84.722222222222229</v>
      </c>
      <c r="Z39" s="71" t="s">
        <v>185</v>
      </c>
      <c r="AA39" s="548"/>
    </row>
    <row r="40" spans="1:27" s="25" customFormat="1" ht="34.5" hidden="1" customHeight="1" thickBot="1" x14ac:dyDescent="0.25">
      <c r="A40" s="407" t="s">
        <v>89</v>
      </c>
      <c r="B40" s="763" t="s">
        <v>90</v>
      </c>
      <c r="C40" s="573" t="s">
        <v>139</v>
      </c>
      <c r="D40" s="426" t="s">
        <v>11</v>
      </c>
      <c r="E40" s="324">
        <v>9250</v>
      </c>
      <c r="F40" s="398"/>
      <c r="G40" s="399"/>
      <c r="H40" s="327"/>
      <c r="I40" s="326"/>
      <c r="J40" s="329"/>
      <c r="K40" s="330"/>
      <c r="L40" s="194">
        <f t="shared" ref="L40" si="18">I40+J40</f>
        <v>0</v>
      </c>
      <c r="M40" s="142"/>
      <c r="N40" s="530"/>
      <c r="O40" s="878">
        <v>9250</v>
      </c>
      <c r="P40" s="557"/>
      <c r="Q40" s="738"/>
      <c r="R40" s="753">
        <f t="shared" si="4"/>
        <v>462.5</v>
      </c>
      <c r="S40" s="704">
        <v>9250</v>
      </c>
      <c r="T40" s="556">
        <v>0</v>
      </c>
      <c r="U40" s="566"/>
      <c r="V40" s="884">
        <v>14500</v>
      </c>
      <c r="W40" s="727">
        <f t="shared" si="17"/>
        <v>725</v>
      </c>
      <c r="X40" s="717">
        <v>15250</v>
      </c>
      <c r="Y40" s="574">
        <v>84.72</v>
      </c>
      <c r="Z40" s="71"/>
      <c r="AA40" s="548"/>
    </row>
    <row r="41" spans="1:27" s="25" customFormat="1" ht="35.25" hidden="1" customHeight="1" x14ac:dyDescent="0.25">
      <c r="A41" s="1257" t="s">
        <v>143</v>
      </c>
      <c r="B41" s="764" t="s">
        <v>144</v>
      </c>
      <c r="C41" s="575"/>
      <c r="D41" s="428" t="s">
        <v>11</v>
      </c>
      <c r="E41" s="331">
        <v>8500</v>
      </c>
      <c r="F41" s="332" t="s">
        <v>11</v>
      </c>
      <c r="G41" s="333">
        <v>14300</v>
      </c>
      <c r="H41" s="334" t="s">
        <v>11</v>
      </c>
      <c r="I41" s="335">
        <v>8800</v>
      </c>
      <c r="J41" s="313">
        <f>I41*$J$2</f>
        <v>264</v>
      </c>
      <c r="K41" s="314"/>
      <c r="L41" s="104">
        <f>I41+J41</f>
        <v>9064</v>
      </c>
      <c r="M41" s="105">
        <f>+L41/180</f>
        <v>50.355555555555554</v>
      </c>
      <c r="N41" s="518">
        <f>MROUND(M41,1)</f>
        <v>50</v>
      </c>
      <c r="O41" s="872">
        <f>+N41*180</f>
        <v>9000</v>
      </c>
      <c r="P41" s="515">
        <f>+O41-I41</f>
        <v>200</v>
      </c>
      <c r="Q41" s="733">
        <f>+P41/L41</f>
        <v>2.2065313327449251E-2</v>
      </c>
      <c r="R41" s="744">
        <f t="shared" si="4"/>
        <v>450</v>
      </c>
      <c r="S41" s="699">
        <f t="shared" ref="S41:S49" si="19">O41+R41</f>
        <v>9450</v>
      </c>
      <c r="T41" s="516">
        <f>S41/180</f>
        <v>52.5</v>
      </c>
      <c r="U41" s="517"/>
      <c r="V41" s="884">
        <v>15300</v>
      </c>
      <c r="W41" s="719">
        <f t="shared" si="17"/>
        <v>765</v>
      </c>
      <c r="X41" s="699">
        <f>V41+W41</f>
        <v>16065</v>
      </c>
      <c r="Y41" s="516">
        <f>X41/180</f>
        <v>89.25</v>
      </c>
      <c r="Z41" s="71"/>
      <c r="AA41" s="548"/>
    </row>
    <row r="42" spans="1:27" s="25" customFormat="1" ht="30" hidden="1" customHeight="1" x14ac:dyDescent="0.25">
      <c r="A42" s="1258"/>
      <c r="B42" s="781" t="s">
        <v>99</v>
      </c>
      <c r="C42" s="576"/>
      <c r="D42" s="449" t="s">
        <v>11</v>
      </c>
      <c r="E42" s="450">
        <v>8500</v>
      </c>
      <c r="F42" s="451" t="s">
        <v>11</v>
      </c>
      <c r="G42" s="452">
        <v>14300</v>
      </c>
      <c r="H42" s="453" t="s">
        <v>11</v>
      </c>
      <c r="I42" s="454">
        <v>8800</v>
      </c>
      <c r="J42" s="318">
        <f t="shared" ref="J42" si="20">I42*$J$2</f>
        <v>264</v>
      </c>
      <c r="K42" s="319"/>
      <c r="L42" s="51">
        <f t="shared" ref="L42" si="21">I42+J42</f>
        <v>9064</v>
      </c>
      <c r="M42" s="48">
        <f t="shared" ref="M42" si="22">+L42/180</f>
        <v>50.355555555555554</v>
      </c>
      <c r="N42" s="540">
        <f t="shared" ref="N42" si="23">MROUND(M42,1)</f>
        <v>50</v>
      </c>
      <c r="O42" s="882">
        <f>+N42*180</f>
        <v>9000</v>
      </c>
      <c r="P42" s="541">
        <f>+O42-I42</f>
        <v>200</v>
      </c>
      <c r="Q42" s="736">
        <f>+P42/L42</f>
        <v>2.2065313327449251E-2</v>
      </c>
      <c r="R42" s="745">
        <f t="shared" si="4"/>
        <v>450</v>
      </c>
      <c r="S42" s="700">
        <f t="shared" si="19"/>
        <v>9450</v>
      </c>
      <c r="T42" s="522">
        <f>S42/180</f>
        <v>52.5</v>
      </c>
      <c r="U42" s="523"/>
      <c r="V42" s="884">
        <v>15300</v>
      </c>
      <c r="W42" s="720">
        <f t="shared" si="17"/>
        <v>765</v>
      </c>
      <c r="X42" s="700">
        <f>V42+W42</f>
        <v>16065</v>
      </c>
      <c r="Y42" s="522">
        <f>X42/180</f>
        <v>89.25</v>
      </c>
      <c r="Z42" s="71"/>
      <c r="AA42" s="548"/>
    </row>
    <row r="43" spans="1:27" s="25" customFormat="1" ht="34.5" hidden="1" customHeight="1" thickBot="1" x14ac:dyDescent="0.25">
      <c r="A43" s="1259"/>
      <c r="B43" s="782" t="s">
        <v>131</v>
      </c>
      <c r="C43" s="577"/>
      <c r="D43" s="403"/>
      <c r="E43" s="455"/>
      <c r="F43" s="456"/>
      <c r="G43" s="457"/>
      <c r="H43" s="423"/>
      <c r="I43" s="424"/>
      <c r="J43" s="394"/>
      <c r="K43" s="395"/>
      <c r="L43" s="396"/>
      <c r="M43" s="397"/>
      <c r="N43" s="534"/>
      <c r="O43" s="877">
        <v>9000</v>
      </c>
      <c r="P43" s="531"/>
      <c r="Q43" s="734"/>
      <c r="R43" s="746">
        <f t="shared" si="4"/>
        <v>450</v>
      </c>
      <c r="S43" s="701">
        <f t="shared" si="19"/>
        <v>9450</v>
      </c>
      <c r="T43" s="532">
        <f t="shared" si="7"/>
        <v>52.5</v>
      </c>
      <c r="U43" s="533"/>
      <c r="V43" s="884">
        <v>15300</v>
      </c>
      <c r="W43" s="721">
        <f t="shared" si="17"/>
        <v>765</v>
      </c>
      <c r="X43" s="701">
        <f>V43+W43</f>
        <v>16065</v>
      </c>
      <c r="Y43" s="532">
        <f t="shared" si="9"/>
        <v>89.25</v>
      </c>
      <c r="Z43" s="71"/>
      <c r="AA43" s="548"/>
    </row>
    <row r="44" spans="1:27" s="25" customFormat="1" ht="30" hidden="1" customHeight="1" thickBot="1" x14ac:dyDescent="0.3">
      <c r="A44" s="1254" t="s">
        <v>52</v>
      </c>
      <c r="B44" s="764" t="s">
        <v>132</v>
      </c>
      <c r="C44" s="575"/>
      <c r="D44" s="360" t="s">
        <v>11</v>
      </c>
      <c r="E44" s="200">
        <v>9950</v>
      </c>
      <c r="F44" s="210" t="s">
        <v>11</v>
      </c>
      <c r="G44" s="201">
        <v>13950</v>
      </c>
      <c r="H44" s="199" t="s">
        <v>11</v>
      </c>
      <c r="I44" s="202">
        <v>9950</v>
      </c>
      <c r="J44" s="313">
        <f t="shared" si="5"/>
        <v>298.5</v>
      </c>
      <c r="K44" s="179"/>
      <c r="L44" s="104">
        <f t="shared" si="6"/>
        <v>10248.5</v>
      </c>
      <c r="M44" s="105">
        <f t="shared" si="0"/>
        <v>56.93611111111111</v>
      </c>
      <c r="N44" s="514">
        <f t="shared" si="1"/>
        <v>57</v>
      </c>
      <c r="O44" s="872">
        <f t="shared" ref="O44:O49" si="24">+N44*180</f>
        <v>10260</v>
      </c>
      <c r="P44" s="515">
        <f t="shared" ref="P44:P51" si="25">+O44-I44</f>
        <v>310</v>
      </c>
      <c r="Q44" s="733">
        <f t="shared" ref="Q44:Q51" si="26">+P44/L44</f>
        <v>3.0248329023759575E-2</v>
      </c>
      <c r="R44" s="744">
        <f t="shared" si="4"/>
        <v>513</v>
      </c>
      <c r="S44" s="699">
        <f t="shared" si="19"/>
        <v>10773</v>
      </c>
      <c r="T44" s="516">
        <f t="shared" si="7"/>
        <v>59.85</v>
      </c>
      <c r="U44" s="517"/>
      <c r="V44" s="884">
        <v>14724</v>
      </c>
      <c r="W44" s="719">
        <f t="shared" si="17"/>
        <v>736.2</v>
      </c>
      <c r="X44" s="699">
        <v>15460</v>
      </c>
      <c r="Y44" s="516">
        <f t="shared" si="9"/>
        <v>85.888888888888886</v>
      </c>
      <c r="Z44" s="71"/>
      <c r="AA44" s="548"/>
    </row>
    <row r="45" spans="1:27" s="25" customFormat="1" ht="31.5" hidden="1" customHeight="1" x14ac:dyDescent="0.25">
      <c r="A45" s="1255"/>
      <c r="B45" s="783" t="s">
        <v>101</v>
      </c>
      <c r="C45" s="578"/>
      <c r="D45" s="432" t="s">
        <v>11</v>
      </c>
      <c r="E45" s="368">
        <v>9950</v>
      </c>
      <c r="F45" s="369" t="s">
        <v>11</v>
      </c>
      <c r="G45" s="370">
        <v>13950</v>
      </c>
      <c r="H45" s="371" t="s">
        <v>11</v>
      </c>
      <c r="I45" s="372">
        <v>9950</v>
      </c>
      <c r="J45" s="365">
        <f t="shared" si="5"/>
        <v>298.5</v>
      </c>
      <c r="K45" s="373"/>
      <c r="L45" s="366">
        <f t="shared" si="6"/>
        <v>10248.5</v>
      </c>
      <c r="M45" s="367">
        <f t="shared" si="0"/>
        <v>56.93611111111111</v>
      </c>
      <c r="N45" s="520">
        <f t="shared" si="1"/>
        <v>57</v>
      </c>
      <c r="O45" s="876">
        <f t="shared" si="24"/>
        <v>10260</v>
      </c>
      <c r="P45" s="579">
        <f t="shared" si="25"/>
        <v>310</v>
      </c>
      <c r="Q45" s="742">
        <f t="shared" si="26"/>
        <v>3.0248329023759575E-2</v>
      </c>
      <c r="R45" s="747">
        <f t="shared" si="4"/>
        <v>513</v>
      </c>
      <c r="S45" s="702">
        <f t="shared" si="19"/>
        <v>10773</v>
      </c>
      <c r="T45" s="537">
        <f t="shared" si="7"/>
        <v>59.85</v>
      </c>
      <c r="U45" s="538"/>
      <c r="V45" s="884">
        <v>14724</v>
      </c>
      <c r="W45" s="722">
        <f t="shared" si="17"/>
        <v>736.2</v>
      </c>
      <c r="X45" s="702">
        <v>15460</v>
      </c>
      <c r="Y45" s="537">
        <f t="shared" si="9"/>
        <v>85.888888888888886</v>
      </c>
      <c r="Z45" s="71"/>
      <c r="AA45" s="548"/>
    </row>
    <row r="46" spans="1:27" s="25" customFormat="1" ht="34.5" hidden="1" customHeight="1" x14ac:dyDescent="0.2">
      <c r="A46" s="1255"/>
      <c r="B46" s="784" t="s">
        <v>133</v>
      </c>
      <c r="C46" s="580"/>
      <c r="D46" s="22" t="s">
        <v>11</v>
      </c>
      <c r="E46" s="387">
        <v>6700</v>
      </c>
      <c r="F46" s="375" t="s">
        <v>11</v>
      </c>
      <c r="G46" s="388">
        <v>13950</v>
      </c>
      <c r="H46" s="420" t="s">
        <v>11</v>
      </c>
      <c r="I46" s="435">
        <v>6700</v>
      </c>
      <c r="J46" s="318">
        <f t="shared" si="5"/>
        <v>201</v>
      </c>
      <c r="K46" s="319"/>
      <c r="L46" s="51">
        <f t="shared" si="6"/>
        <v>6901</v>
      </c>
      <c r="M46" s="48">
        <f t="shared" si="0"/>
        <v>38.338888888888889</v>
      </c>
      <c r="N46" s="526">
        <f t="shared" si="1"/>
        <v>38</v>
      </c>
      <c r="O46" s="878">
        <f t="shared" si="24"/>
        <v>6840</v>
      </c>
      <c r="P46" s="581">
        <f t="shared" si="25"/>
        <v>140</v>
      </c>
      <c r="Q46" s="743">
        <f t="shared" si="26"/>
        <v>2.0286914939863787E-2</v>
      </c>
      <c r="R46" s="753">
        <f t="shared" si="4"/>
        <v>342</v>
      </c>
      <c r="S46" s="706">
        <f t="shared" si="19"/>
        <v>7182</v>
      </c>
      <c r="T46" s="559">
        <f t="shared" si="7"/>
        <v>39.9</v>
      </c>
      <c r="U46" s="560"/>
      <c r="V46" s="884">
        <v>6840</v>
      </c>
      <c r="W46" s="728">
        <f t="shared" si="17"/>
        <v>342</v>
      </c>
      <c r="X46" s="706">
        <f>V46+W46</f>
        <v>7182</v>
      </c>
      <c r="Y46" s="559">
        <f t="shared" si="9"/>
        <v>39.9</v>
      </c>
      <c r="Z46" s="71"/>
      <c r="AA46" s="548"/>
    </row>
    <row r="47" spans="1:27" s="25" customFormat="1" ht="30.75" hidden="1" customHeight="1" x14ac:dyDescent="0.2">
      <c r="A47" s="1255"/>
      <c r="B47" s="785" t="s">
        <v>118</v>
      </c>
      <c r="C47" s="436" t="s">
        <v>42</v>
      </c>
      <c r="D47" s="437" t="s">
        <v>11</v>
      </c>
      <c r="E47" s="438">
        <v>8700</v>
      </c>
      <c r="F47" s="436" t="s">
        <v>11</v>
      </c>
      <c r="G47" s="439">
        <v>13950</v>
      </c>
      <c r="H47" s="437" t="s">
        <v>11</v>
      </c>
      <c r="I47" s="440">
        <v>8750</v>
      </c>
      <c r="J47" s="441">
        <f>I47*$J$2</f>
        <v>262.5</v>
      </c>
      <c r="K47" s="442"/>
      <c r="L47" s="443">
        <f>I47+J47</f>
        <v>9012.5</v>
      </c>
      <c r="M47" s="444">
        <f>+L47/180</f>
        <v>50.069444444444443</v>
      </c>
      <c r="N47" s="540">
        <f>MROUND(M47,1)</f>
        <v>50</v>
      </c>
      <c r="O47" s="873">
        <f t="shared" si="24"/>
        <v>9000</v>
      </c>
      <c r="P47" s="541">
        <f t="shared" si="25"/>
        <v>250</v>
      </c>
      <c r="Q47" s="736">
        <f t="shared" si="26"/>
        <v>2.7739251040221916E-2</v>
      </c>
      <c r="R47" s="749">
        <f t="shared" si="4"/>
        <v>450</v>
      </c>
      <c r="S47" s="707">
        <f t="shared" si="19"/>
        <v>9450</v>
      </c>
      <c r="T47" s="553">
        <f>S47/180</f>
        <v>52.5</v>
      </c>
      <c r="U47" s="554"/>
      <c r="V47" s="884">
        <v>14724</v>
      </c>
      <c r="W47" s="724">
        <f t="shared" si="17"/>
        <v>736.2</v>
      </c>
      <c r="X47" s="707">
        <v>15460</v>
      </c>
      <c r="Y47" s="553">
        <f>X47/180</f>
        <v>85.888888888888886</v>
      </c>
      <c r="Z47" s="71"/>
      <c r="AA47" s="548"/>
    </row>
    <row r="48" spans="1:27" s="64" customFormat="1" ht="27.75" hidden="1" customHeight="1" x14ac:dyDescent="0.2">
      <c r="A48" s="1255"/>
      <c r="B48" s="778" t="s">
        <v>134</v>
      </c>
      <c r="C48" s="582"/>
      <c r="D48" s="433" t="s">
        <v>11</v>
      </c>
      <c r="E48" s="58">
        <v>3500</v>
      </c>
      <c r="F48" s="502" t="s">
        <v>11</v>
      </c>
      <c r="G48" s="111">
        <v>13950</v>
      </c>
      <c r="H48" s="59" t="s">
        <v>11</v>
      </c>
      <c r="I48" s="103">
        <v>3500</v>
      </c>
      <c r="J48" s="318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20">
        <f t="shared" si="1"/>
        <v>20</v>
      </c>
      <c r="O48" s="874">
        <f t="shared" si="24"/>
        <v>3600</v>
      </c>
      <c r="P48" s="521">
        <f t="shared" si="25"/>
        <v>100</v>
      </c>
      <c r="Q48" s="644">
        <f t="shared" si="26"/>
        <v>2.7739251040221916E-2</v>
      </c>
      <c r="R48" s="745">
        <f t="shared" si="4"/>
        <v>180</v>
      </c>
      <c r="S48" s="700">
        <f t="shared" si="19"/>
        <v>3780</v>
      </c>
      <c r="T48" s="522">
        <f t="shared" si="7"/>
        <v>21</v>
      </c>
      <c r="U48" s="523"/>
      <c r="V48" s="884">
        <v>5940</v>
      </c>
      <c r="W48" s="720">
        <f t="shared" si="17"/>
        <v>297</v>
      </c>
      <c r="X48" s="700">
        <f>V48+W48</f>
        <v>6237</v>
      </c>
      <c r="Y48" s="522">
        <f t="shared" si="9"/>
        <v>34.65</v>
      </c>
      <c r="Z48" s="71"/>
      <c r="AA48" s="548"/>
    </row>
    <row r="49" spans="1:27" s="25" customFormat="1" ht="34.5" hidden="1" customHeight="1" thickBot="1" x14ac:dyDescent="0.25">
      <c r="A49" s="1256"/>
      <c r="B49" s="776" t="s">
        <v>135</v>
      </c>
      <c r="C49" s="504" t="s">
        <v>57</v>
      </c>
      <c r="D49" s="112" t="s">
        <v>11</v>
      </c>
      <c r="E49" s="350">
        <v>3300</v>
      </c>
      <c r="F49" s="1260" t="s">
        <v>34</v>
      </c>
      <c r="G49" s="1261"/>
      <c r="H49" s="352" t="s">
        <v>11</v>
      </c>
      <c r="I49" s="353">
        <v>3300</v>
      </c>
      <c r="J49" s="329">
        <f t="shared" si="5"/>
        <v>99</v>
      </c>
      <c r="K49" s="330"/>
      <c r="L49" s="194">
        <f t="shared" si="6"/>
        <v>3399</v>
      </c>
      <c r="M49" s="142">
        <f t="shared" si="0"/>
        <v>18.883333333333333</v>
      </c>
      <c r="N49" s="530">
        <f t="shared" si="1"/>
        <v>19</v>
      </c>
      <c r="O49" s="877">
        <f t="shared" si="24"/>
        <v>3420</v>
      </c>
      <c r="P49" s="562">
        <f t="shared" si="25"/>
        <v>120</v>
      </c>
      <c r="Q49" s="651">
        <f t="shared" si="26"/>
        <v>3.5304501323918797E-2</v>
      </c>
      <c r="R49" s="750">
        <f t="shared" si="4"/>
        <v>171</v>
      </c>
      <c r="S49" s="705">
        <f t="shared" si="19"/>
        <v>3591</v>
      </c>
      <c r="T49" s="583">
        <f t="shared" si="7"/>
        <v>19.95</v>
      </c>
      <c r="U49" s="692"/>
      <c r="V49" s="884">
        <v>5760</v>
      </c>
      <c r="W49" s="729">
        <f t="shared" si="17"/>
        <v>288</v>
      </c>
      <c r="X49" s="705">
        <f>V49+W49</f>
        <v>6048</v>
      </c>
      <c r="Y49" s="583">
        <f t="shared" si="9"/>
        <v>33.6</v>
      </c>
      <c r="Z49" s="71"/>
      <c r="AA49" s="548"/>
    </row>
    <row r="50" spans="1:27" s="25" customFormat="1" ht="34.5" hidden="1" customHeight="1" x14ac:dyDescent="0.25">
      <c r="A50" s="1262" t="s">
        <v>145</v>
      </c>
      <c r="B50" s="760" t="s">
        <v>146</v>
      </c>
      <c r="C50" s="584"/>
      <c r="D50" s="246" t="s">
        <v>11</v>
      </c>
      <c r="E50" s="345">
        <v>4500</v>
      </c>
      <c r="F50" s="346" t="s">
        <v>11</v>
      </c>
      <c r="G50" s="347">
        <v>13950</v>
      </c>
      <c r="H50" s="348" t="s">
        <v>11</v>
      </c>
      <c r="I50" s="349">
        <v>4635</v>
      </c>
      <c r="J50" s="318">
        <f>I50*$J$2</f>
        <v>139.04999999999998</v>
      </c>
      <c r="K50" s="319"/>
      <c r="L50" s="51">
        <f t="shared" si="6"/>
        <v>4774.05</v>
      </c>
      <c r="M50" s="48">
        <f t="shared" si="0"/>
        <v>26.522500000000001</v>
      </c>
      <c r="N50" s="526">
        <f t="shared" si="1"/>
        <v>27</v>
      </c>
      <c r="O50" s="872">
        <v>4635</v>
      </c>
      <c r="P50" s="527">
        <f t="shared" si="25"/>
        <v>0</v>
      </c>
      <c r="Q50" s="640">
        <f t="shared" si="26"/>
        <v>0</v>
      </c>
      <c r="R50" s="754">
        <v>0</v>
      </c>
      <c r="S50" s="703">
        <v>4635</v>
      </c>
      <c r="T50" s="585" t="s">
        <v>34</v>
      </c>
      <c r="U50" s="693"/>
      <c r="V50" s="884">
        <v>14508</v>
      </c>
      <c r="W50" s="730">
        <v>0</v>
      </c>
      <c r="X50" s="699">
        <v>14508</v>
      </c>
      <c r="Y50" s="585" t="s">
        <v>34</v>
      </c>
      <c r="Z50" s="71"/>
      <c r="AA50" s="548"/>
    </row>
    <row r="51" spans="1:27" s="25" customFormat="1" ht="30.75" hidden="1" customHeight="1" x14ac:dyDescent="0.2">
      <c r="A51" s="1263"/>
      <c r="B51" s="761" t="s">
        <v>147</v>
      </c>
      <c r="C51" s="525"/>
      <c r="D51" s="39" t="s">
        <v>11</v>
      </c>
      <c r="E51" s="60">
        <v>350</v>
      </c>
      <c r="F51" s="502" t="s">
        <v>11</v>
      </c>
      <c r="G51" s="89">
        <v>500</v>
      </c>
      <c r="H51" s="59" t="s">
        <v>11</v>
      </c>
      <c r="I51" s="354">
        <v>360</v>
      </c>
      <c r="J51" s="318">
        <f t="shared" si="5"/>
        <v>10.799999999999999</v>
      </c>
      <c r="K51" s="319"/>
      <c r="L51" s="51">
        <f t="shared" si="6"/>
        <v>370.8</v>
      </c>
      <c r="M51" s="48">
        <f t="shared" si="0"/>
        <v>2.06</v>
      </c>
      <c r="N51" s="520">
        <f t="shared" si="1"/>
        <v>2</v>
      </c>
      <c r="O51" s="873">
        <v>360</v>
      </c>
      <c r="P51" s="521">
        <f t="shared" si="25"/>
        <v>0</v>
      </c>
      <c r="Q51" s="644">
        <f t="shared" si="26"/>
        <v>0</v>
      </c>
      <c r="R51" s="755">
        <v>0</v>
      </c>
      <c r="S51" s="700">
        <v>360</v>
      </c>
      <c r="T51" s="586" t="s">
        <v>34</v>
      </c>
      <c r="U51" s="694"/>
      <c r="V51" s="884">
        <v>520</v>
      </c>
      <c r="W51" s="731">
        <v>0</v>
      </c>
      <c r="X51" s="700">
        <v>520</v>
      </c>
      <c r="Y51" s="586" t="s">
        <v>34</v>
      </c>
      <c r="Z51" s="71"/>
      <c r="AA51" s="548"/>
    </row>
    <row r="52" spans="1:27" s="25" customFormat="1" ht="38.25" hidden="1" customHeight="1" thickBot="1" x14ac:dyDescent="0.25">
      <c r="A52" s="1264"/>
      <c r="B52" s="776" t="s">
        <v>148</v>
      </c>
      <c r="C52" s="504" t="s">
        <v>62</v>
      </c>
      <c r="D52" s="112" t="s">
        <v>11</v>
      </c>
      <c r="E52" s="350">
        <v>14500</v>
      </c>
      <c r="F52" s="504" t="s">
        <v>11</v>
      </c>
      <c r="G52" s="351">
        <v>15000</v>
      </c>
      <c r="H52" s="587"/>
      <c r="I52" s="588"/>
      <c r="J52" s="329"/>
      <c r="K52" s="330"/>
      <c r="L52" s="107"/>
      <c r="M52" s="108"/>
      <c r="N52" s="530"/>
      <c r="O52" s="875">
        <v>15300</v>
      </c>
      <c r="P52" s="562"/>
      <c r="Q52" s="651"/>
      <c r="R52" s="756">
        <v>0</v>
      </c>
      <c r="S52" s="705">
        <v>15300</v>
      </c>
      <c r="T52" s="589" t="s">
        <v>34</v>
      </c>
      <c r="U52" s="695"/>
      <c r="V52" s="884">
        <v>15300</v>
      </c>
      <c r="W52" s="732">
        <v>0</v>
      </c>
      <c r="X52" s="701">
        <v>15300</v>
      </c>
      <c r="Y52" s="590" t="s">
        <v>34</v>
      </c>
      <c r="Z52" s="71"/>
      <c r="AA52" s="548"/>
    </row>
    <row r="53" spans="1:27" s="25" customFormat="1" ht="15" hidden="1" customHeight="1" thickBot="1" x14ac:dyDescent="0.3">
      <c r="A53" s="591"/>
      <c r="B53" s="592"/>
      <c r="C53" s="592"/>
      <c r="D53" s="592"/>
      <c r="E53" s="592"/>
      <c r="F53" s="592"/>
      <c r="G53" s="592"/>
      <c r="J53" s="28"/>
      <c r="L53" s="55"/>
      <c r="M53" s="56"/>
      <c r="N53" s="548"/>
      <c r="O53" s="593"/>
      <c r="P53" s="527"/>
      <c r="Q53" s="594"/>
      <c r="R53" s="594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304" t="s">
        <v>0</v>
      </c>
      <c r="E54" s="1305"/>
      <c r="F54" s="1306" t="s">
        <v>8</v>
      </c>
      <c r="G54" s="1307"/>
      <c r="H54" s="1291" t="s">
        <v>1</v>
      </c>
      <c r="I54" s="1292"/>
      <c r="J54" s="595">
        <v>0.03</v>
      </c>
      <c r="K54" s="1293" t="s">
        <v>3</v>
      </c>
      <c r="L54" s="1294"/>
      <c r="M54" s="80"/>
      <c r="N54" s="871" t="s">
        <v>177</v>
      </c>
      <c r="O54" s="1315" t="s">
        <v>190</v>
      </c>
      <c r="P54" s="1314"/>
      <c r="Q54" s="757" t="s">
        <v>80</v>
      </c>
      <c r="R54" s="758">
        <v>0.05</v>
      </c>
      <c r="S54" s="697" t="s">
        <v>136</v>
      </c>
      <c r="T54" s="698" t="s">
        <v>178</v>
      </c>
      <c r="U54" s="598"/>
      <c r="V54" s="870" t="s">
        <v>176</v>
      </c>
      <c r="W54" s="596">
        <v>0.05</v>
      </c>
      <c r="X54" s="697" t="s">
        <v>189</v>
      </c>
      <c r="Y54" s="597" t="s">
        <v>178</v>
      </c>
    </row>
    <row r="55" spans="1:27" s="25" customFormat="1" ht="34.5" hidden="1" customHeight="1" x14ac:dyDescent="0.2">
      <c r="A55" s="1251" t="s">
        <v>175</v>
      </c>
      <c r="B55" s="470" t="s">
        <v>163</v>
      </c>
      <c r="C55" s="17" t="s">
        <v>120</v>
      </c>
      <c r="D55" s="332" t="s">
        <v>11</v>
      </c>
      <c r="E55" s="243">
        <v>750</v>
      </c>
      <c r="F55" s="1265" t="s">
        <v>34</v>
      </c>
      <c r="G55" s="1335"/>
      <c r="H55" s="210" t="s">
        <v>11</v>
      </c>
      <c r="I55" s="408">
        <v>810</v>
      </c>
      <c r="J55" s="313">
        <f t="shared" si="5"/>
        <v>24.3</v>
      </c>
      <c r="K55" s="314"/>
      <c r="L55" s="104">
        <f>I55+J55</f>
        <v>834.3</v>
      </c>
      <c r="M55" s="105">
        <f>+L55/30</f>
        <v>27.81</v>
      </c>
      <c r="N55" s="518">
        <v>27.5</v>
      </c>
      <c r="O55" s="872">
        <f>+N55*30</f>
        <v>825</v>
      </c>
      <c r="P55" s="676">
        <f>+O55-I55</f>
        <v>15</v>
      </c>
      <c r="Q55" s="676">
        <f>+P55/L55</f>
        <v>1.7979144192736426E-2</v>
      </c>
      <c r="R55" s="831">
        <f>ROUNDUP(O55*$R$2,0)</f>
        <v>42</v>
      </c>
      <c r="S55" s="840">
        <f t="shared" ref="S55:S63" si="27">O55+R55</f>
        <v>867</v>
      </c>
      <c r="T55" s="848">
        <f>S55/30</f>
        <v>28.9</v>
      </c>
      <c r="U55" s="601"/>
      <c r="V55" s="1336"/>
      <c r="W55" s="863"/>
      <c r="X55" s="1328"/>
      <c r="Y55" s="602"/>
    </row>
    <row r="56" spans="1:27" s="25" customFormat="1" ht="34.5" hidden="1" customHeight="1" x14ac:dyDescent="0.2">
      <c r="A56" s="1252"/>
      <c r="B56" s="471" t="s">
        <v>162</v>
      </c>
      <c r="C56" s="17" t="s">
        <v>120</v>
      </c>
      <c r="D56" s="374" t="s">
        <v>11</v>
      </c>
      <c r="E56" s="468">
        <v>750</v>
      </c>
      <c r="F56" s="1329" t="s">
        <v>34</v>
      </c>
      <c r="G56" s="1330"/>
      <c r="H56" s="374" t="s">
        <v>11</v>
      </c>
      <c r="I56" s="469">
        <v>810</v>
      </c>
      <c r="J56" s="318">
        <f t="shared" si="5"/>
        <v>24.3</v>
      </c>
      <c r="K56" s="319"/>
      <c r="L56" s="51">
        <f t="shared" si="6"/>
        <v>834.3</v>
      </c>
      <c r="M56" s="48">
        <f t="shared" ref="M56" si="28">+L56/30</f>
        <v>27.81</v>
      </c>
      <c r="N56" s="540">
        <v>27.5</v>
      </c>
      <c r="O56" s="882">
        <f>+N56*30</f>
        <v>825</v>
      </c>
      <c r="P56" s="677">
        <f>+O56-I56</f>
        <v>15</v>
      </c>
      <c r="Q56" s="677">
        <f>+P56/L56</f>
        <v>1.7979144192736426E-2</v>
      </c>
      <c r="R56" s="834">
        <f>ROUNDUP(O56*$R$2,0)</f>
        <v>42</v>
      </c>
      <c r="S56" s="841">
        <f t="shared" si="27"/>
        <v>867</v>
      </c>
      <c r="T56" s="849">
        <f>S56/30</f>
        <v>28.9</v>
      </c>
      <c r="U56" s="603"/>
      <c r="V56" s="1320"/>
      <c r="W56" s="826"/>
      <c r="X56" s="1322"/>
      <c r="Y56" s="604"/>
    </row>
    <row r="57" spans="1:27" s="25" customFormat="1" ht="34.5" hidden="1" customHeight="1" x14ac:dyDescent="0.2">
      <c r="A57" s="1252"/>
      <c r="B57" s="605" t="s">
        <v>156</v>
      </c>
      <c r="C57" s="17" t="s">
        <v>161</v>
      </c>
      <c r="D57" s="319"/>
      <c r="E57" s="319"/>
      <c r="F57" s="606"/>
      <c r="G57" s="319"/>
      <c r="H57" s="502" t="s">
        <v>11</v>
      </c>
      <c r="I57" s="409">
        <v>2000</v>
      </c>
      <c r="J57" s="318">
        <f>I57*$J$2</f>
        <v>60</v>
      </c>
      <c r="K57" s="319"/>
      <c r="L57" s="51">
        <f t="shared" si="6"/>
        <v>2060</v>
      </c>
      <c r="M57" s="48">
        <f>+L57/60</f>
        <v>34.333333333333336</v>
      </c>
      <c r="N57" s="520">
        <f>MROUND(M57,1)</f>
        <v>34</v>
      </c>
      <c r="O57" s="873">
        <f>+N57*60</f>
        <v>2040</v>
      </c>
      <c r="P57" s="678">
        <f>+O57-I57</f>
        <v>40</v>
      </c>
      <c r="Q57" s="678">
        <f>+P57/L57</f>
        <v>1.9417475728155338E-2</v>
      </c>
      <c r="R57" s="832">
        <f>(O57*$R$2)</f>
        <v>102</v>
      </c>
      <c r="S57" s="842">
        <f t="shared" si="27"/>
        <v>2142</v>
      </c>
      <c r="T57" s="850">
        <f>S57/60</f>
        <v>35.700000000000003</v>
      </c>
      <c r="U57" s="603"/>
      <c r="V57" s="1320"/>
      <c r="W57" s="826"/>
      <c r="X57" s="1322"/>
      <c r="Y57" s="607"/>
    </row>
    <row r="58" spans="1:27" s="25" customFormat="1" ht="34.5" hidden="1" customHeight="1" x14ac:dyDescent="0.2">
      <c r="A58" s="1252"/>
      <c r="B58" s="466" t="s">
        <v>155</v>
      </c>
      <c r="C58" s="608" t="s">
        <v>65</v>
      </c>
      <c r="D58" s="319"/>
      <c r="E58" s="319"/>
      <c r="F58" s="609"/>
      <c r="G58" s="319"/>
      <c r="H58" s="362"/>
      <c r="I58" s="465"/>
      <c r="J58" s="318"/>
      <c r="K58" s="319"/>
      <c r="L58" s="51"/>
      <c r="M58" s="48"/>
      <c r="N58" s="526"/>
      <c r="O58" s="882">
        <v>1740</v>
      </c>
      <c r="P58" s="679"/>
      <c r="Q58" s="679"/>
      <c r="R58" s="835">
        <f>(O58*$R$2)</f>
        <v>87</v>
      </c>
      <c r="S58" s="843">
        <f t="shared" si="27"/>
        <v>1827</v>
      </c>
      <c r="T58" s="851">
        <f>S58/60</f>
        <v>30.45</v>
      </c>
      <c r="U58" s="603"/>
      <c r="V58" s="1320"/>
      <c r="W58" s="826"/>
      <c r="X58" s="1322"/>
      <c r="Y58" s="604"/>
    </row>
    <row r="59" spans="1:27" s="25" customFormat="1" ht="45" hidden="1" x14ac:dyDescent="0.2">
      <c r="A59" s="1252"/>
      <c r="B59" s="467" t="s">
        <v>160</v>
      </c>
      <c r="C59" s="612" t="s">
        <v>65</v>
      </c>
      <c r="D59" s="506" t="s">
        <v>11</v>
      </c>
      <c r="E59" s="239">
        <v>1500</v>
      </c>
      <c r="F59" s="1331" t="s">
        <v>34</v>
      </c>
      <c r="G59" s="1332"/>
      <c r="H59" s="240" t="s">
        <v>91</v>
      </c>
      <c r="I59" s="613"/>
      <c r="J59" s="318">
        <f>I59*$J$2</f>
        <v>0</v>
      </c>
      <c r="K59" s="62"/>
      <c r="L59" s="51">
        <f t="shared" si="6"/>
        <v>0</v>
      </c>
      <c r="M59" s="48">
        <f>+L59/60</f>
        <v>0</v>
      </c>
      <c r="N59" s="520">
        <f t="shared" si="1"/>
        <v>0</v>
      </c>
      <c r="O59" s="873">
        <v>1620</v>
      </c>
      <c r="P59" s="678">
        <f>+O59-I59</f>
        <v>1620</v>
      </c>
      <c r="Q59" s="678"/>
      <c r="R59" s="832">
        <f>(O59*$R$2)</f>
        <v>81</v>
      </c>
      <c r="S59" s="842">
        <f t="shared" si="27"/>
        <v>1701</v>
      </c>
      <c r="T59" s="850">
        <f>S59/60</f>
        <v>28.35</v>
      </c>
      <c r="U59" s="603"/>
      <c r="V59" s="1320"/>
      <c r="W59" s="295"/>
      <c r="X59" s="1322"/>
      <c r="Y59" s="604"/>
    </row>
    <row r="60" spans="1:27" s="25" customFormat="1" ht="39" hidden="1" customHeight="1" x14ac:dyDescent="0.2">
      <c r="A60" s="1252"/>
      <c r="B60" s="467" t="s">
        <v>158</v>
      </c>
      <c r="C60" s="608" t="s">
        <v>65</v>
      </c>
      <c r="D60" s="506"/>
      <c r="E60" s="239"/>
      <c r="F60" s="506"/>
      <c r="G60" s="507"/>
      <c r="H60" s="240"/>
      <c r="I60" s="614"/>
      <c r="J60" s="318"/>
      <c r="K60" s="62"/>
      <c r="L60" s="51"/>
      <c r="M60" s="48"/>
      <c r="N60" s="520"/>
      <c r="O60" s="873">
        <v>1620</v>
      </c>
      <c r="P60" s="678"/>
      <c r="Q60" s="678"/>
      <c r="R60" s="832">
        <f>(O60*$R$2)</f>
        <v>81</v>
      </c>
      <c r="S60" s="842">
        <f t="shared" si="27"/>
        <v>1701</v>
      </c>
      <c r="T60" s="850">
        <f>S60/60</f>
        <v>28.35</v>
      </c>
      <c r="U60" s="603"/>
      <c r="V60" s="1320"/>
      <c r="W60" s="826"/>
      <c r="X60" s="1322"/>
      <c r="Y60" s="604"/>
    </row>
    <row r="61" spans="1:27" s="25" customFormat="1" ht="45" hidden="1" x14ac:dyDescent="0.2">
      <c r="A61" s="1252"/>
      <c r="B61" s="467" t="s">
        <v>159</v>
      </c>
      <c r="C61" s="17" t="s">
        <v>120</v>
      </c>
      <c r="D61" s="506" t="s">
        <v>11</v>
      </c>
      <c r="E61" s="239">
        <v>1500</v>
      </c>
      <c r="F61" s="1331" t="s">
        <v>34</v>
      </c>
      <c r="G61" s="1332"/>
      <c r="H61" s="240" t="s">
        <v>91</v>
      </c>
      <c r="I61" s="410"/>
      <c r="J61" s="318">
        <f t="shared" si="5"/>
        <v>0</v>
      </c>
      <c r="K61" s="319"/>
      <c r="L61" s="51">
        <f t="shared" si="6"/>
        <v>0</v>
      </c>
      <c r="M61" s="48">
        <f t="shared" ref="M61:M62" si="29">+L61/60</f>
        <v>0</v>
      </c>
      <c r="N61" s="526">
        <v>27.5</v>
      </c>
      <c r="O61" s="874">
        <f>+N61*30</f>
        <v>825</v>
      </c>
      <c r="P61" s="678">
        <f>+O61-I61</f>
        <v>825</v>
      </c>
      <c r="Q61" s="678"/>
      <c r="R61" s="836">
        <f>ROUNDUP(O61*$R$2,0)</f>
        <v>42</v>
      </c>
      <c r="S61" s="844">
        <f t="shared" si="27"/>
        <v>867</v>
      </c>
      <c r="T61" s="852">
        <f>S61/30</f>
        <v>28.9</v>
      </c>
      <c r="U61" s="603"/>
      <c r="V61" s="1320"/>
      <c r="W61" s="826"/>
      <c r="X61" s="1322"/>
      <c r="Y61" s="607"/>
    </row>
    <row r="62" spans="1:27" s="25" customFormat="1" ht="45" hidden="1" x14ac:dyDescent="0.2">
      <c r="A62" s="1252"/>
      <c r="B62" s="466" t="s">
        <v>154</v>
      </c>
      <c r="C62" s="17" t="s">
        <v>120</v>
      </c>
      <c r="D62" s="506" t="s">
        <v>11</v>
      </c>
      <c r="E62" s="239">
        <v>1500</v>
      </c>
      <c r="F62" s="1331" t="s">
        <v>34</v>
      </c>
      <c r="G62" s="1332"/>
      <c r="H62" s="240" t="s">
        <v>91</v>
      </c>
      <c r="I62" s="411"/>
      <c r="J62" s="318">
        <f t="shared" si="5"/>
        <v>0</v>
      </c>
      <c r="K62" s="319"/>
      <c r="L62" s="51">
        <f t="shared" si="6"/>
        <v>0</v>
      </c>
      <c r="M62" s="48">
        <f t="shared" si="29"/>
        <v>0</v>
      </c>
      <c r="N62" s="520">
        <v>27.5</v>
      </c>
      <c r="O62" s="873">
        <f>+N62*30</f>
        <v>825</v>
      </c>
      <c r="P62" s="678">
        <f>+O62-I62</f>
        <v>825</v>
      </c>
      <c r="Q62" s="678"/>
      <c r="R62" s="835">
        <f>ROUNDUP(O62*$R$2,0)</f>
        <v>42</v>
      </c>
      <c r="S62" s="843">
        <f t="shared" si="27"/>
        <v>867</v>
      </c>
      <c r="T62" s="851">
        <f>S62/30</f>
        <v>28.9</v>
      </c>
      <c r="U62" s="603"/>
      <c r="V62" s="1320"/>
      <c r="W62" s="826"/>
      <c r="X62" s="1322"/>
      <c r="Y62" s="607"/>
    </row>
    <row r="63" spans="1:27" s="25" customFormat="1" ht="33.75" hidden="1" customHeight="1" thickBot="1" x14ac:dyDescent="0.3">
      <c r="A63" s="1252"/>
      <c r="B63" s="497" t="s">
        <v>157</v>
      </c>
      <c r="C63" s="498" t="s">
        <v>168</v>
      </c>
      <c r="D63" s="1308" t="s">
        <v>66</v>
      </c>
      <c r="E63" s="1309"/>
      <c r="F63" s="1333" t="s">
        <v>34</v>
      </c>
      <c r="G63" s="1334"/>
      <c r="H63" s="615" t="s">
        <v>66</v>
      </c>
      <c r="I63" s="616">
        <v>300</v>
      </c>
      <c r="J63" s="329">
        <v>39</v>
      </c>
      <c r="K63" s="330"/>
      <c r="L63" s="194">
        <f t="shared" si="6"/>
        <v>339</v>
      </c>
      <c r="M63" s="142">
        <f>+L63/10</f>
        <v>33.9</v>
      </c>
      <c r="N63" s="530">
        <f t="shared" si="1"/>
        <v>34</v>
      </c>
      <c r="O63" s="875">
        <f>+N63*10</f>
        <v>340</v>
      </c>
      <c r="P63" s="681">
        <f>+O63-I63</f>
        <v>40</v>
      </c>
      <c r="Q63" s="681">
        <f>+P63/L63</f>
        <v>0.11799410029498525</v>
      </c>
      <c r="R63" s="837">
        <f>ROUNDUP(O63*$R$2,0)</f>
        <v>17</v>
      </c>
      <c r="S63" s="845">
        <f t="shared" si="27"/>
        <v>357</v>
      </c>
      <c r="T63" s="853">
        <f>S63/10</f>
        <v>35.700000000000003</v>
      </c>
      <c r="U63" s="618"/>
      <c r="V63" s="1321"/>
      <c r="W63" s="827"/>
      <c r="X63" s="1323"/>
      <c r="Y63" s="619"/>
    </row>
    <row r="64" spans="1:27" s="25" customFormat="1" ht="48.75" hidden="1" customHeight="1" thickBot="1" x14ac:dyDescent="0.25">
      <c r="A64" s="1251" t="s">
        <v>181</v>
      </c>
      <c r="B64" s="496" t="s">
        <v>107</v>
      </c>
      <c r="C64" s="17" t="s">
        <v>120</v>
      </c>
      <c r="D64" s="376" t="s">
        <v>11</v>
      </c>
      <c r="E64" s="413">
        <v>4700</v>
      </c>
      <c r="F64" s="414" t="s">
        <v>11</v>
      </c>
      <c r="G64" s="415">
        <v>14300</v>
      </c>
      <c r="H64" s="376" t="s">
        <v>11</v>
      </c>
      <c r="I64" s="416">
        <v>4900</v>
      </c>
      <c r="J64" s="329"/>
      <c r="K64" s="330"/>
      <c r="L64" s="107"/>
      <c r="M64" s="108"/>
      <c r="N64" s="514">
        <v>27.5</v>
      </c>
      <c r="O64" s="892">
        <v>825</v>
      </c>
      <c r="P64" s="683"/>
      <c r="Q64" s="833"/>
      <c r="R64" s="838">
        <v>42</v>
      </c>
      <c r="S64" s="846">
        <v>867</v>
      </c>
      <c r="T64" s="854">
        <v>28.9</v>
      </c>
      <c r="U64" s="620"/>
      <c r="V64" s="1351"/>
      <c r="W64" s="828"/>
      <c r="X64" s="1316"/>
      <c r="Y64" s="621"/>
      <c r="Z64" s="71"/>
      <c r="AA64" s="548"/>
    </row>
    <row r="65" spans="1:25" s="25" customFormat="1" ht="50.25" hidden="1" customHeight="1" thickBot="1" x14ac:dyDescent="0.3">
      <c r="A65" s="1253"/>
      <c r="B65" s="494" t="s">
        <v>182</v>
      </c>
      <c r="C65" s="495" t="s">
        <v>168</v>
      </c>
      <c r="D65" s="622"/>
      <c r="E65" s="623"/>
      <c r="F65" s="490"/>
      <c r="G65" s="491"/>
      <c r="H65" s="622"/>
      <c r="I65" s="624"/>
      <c r="J65" s="492"/>
      <c r="K65" s="493"/>
      <c r="L65" s="488"/>
      <c r="M65" s="206"/>
      <c r="N65" s="530">
        <v>34</v>
      </c>
      <c r="O65" s="875">
        <v>340</v>
      </c>
      <c r="P65" s="681">
        <v>40</v>
      </c>
      <c r="Q65" s="681">
        <v>0.11799410029498525</v>
      </c>
      <c r="R65" s="839">
        <v>17</v>
      </c>
      <c r="S65" s="847">
        <v>357</v>
      </c>
      <c r="T65" s="855">
        <v>35.700000000000003</v>
      </c>
      <c r="U65" s="618"/>
      <c r="V65" s="1218"/>
      <c r="W65" s="829"/>
      <c r="X65" s="1317"/>
      <c r="Y65" s="625"/>
    </row>
    <row r="66" spans="1:25" s="25" customFormat="1" ht="30" hidden="1" customHeight="1" x14ac:dyDescent="0.2">
      <c r="A66" s="1251" t="s">
        <v>164</v>
      </c>
      <c r="B66" s="626" t="s">
        <v>165</v>
      </c>
      <c r="C66" s="627" t="s">
        <v>179</v>
      </c>
      <c r="D66" s="501" t="s">
        <v>11</v>
      </c>
      <c r="E66" s="358">
        <v>495</v>
      </c>
      <c r="F66" s="1318" t="s">
        <v>34</v>
      </c>
      <c r="G66" s="1319"/>
      <c r="H66" s="501" t="s">
        <v>11</v>
      </c>
      <c r="I66" s="628">
        <v>666.6</v>
      </c>
      <c r="J66" s="61">
        <f t="shared" si="5"/>
        <v>19.998000000000001</v>
      </c>
      <c r="K66" s="319"/>
      <c r="L66" s="51">
        <f t="shared" si="6"/>
        <v>686.59800000000007</v>
      </c>
      <c r="M66" s="48">
        <f>+L66/20</f>
        <v>34.329900000000002</v>
      </c>
      <c r="N66" s="526">
        <f t="shared" si="1"/>
        <v>34</v>
      </c>
      <c r="O66" s="874">
        <v>666.6</v>
      </c>
      <c r="P66" s="679">
        <f>+O66-I66</f>
        <v>0</v>
      </c>
      <c r="Q66" s="679">
        <f>+P66/L66</f>
        <v>0</v>
      </c>
      <c r="R66" s="835"/>
      <c r="S66" s="843">
        <v>714</v>
      </c>
      <c r="T66" s="851">
        <v>35.700000000000003</v>
      </c>
      <c r="U66" s="603"/>
      <c r="V66" s="1320"/>
      <c r="W66" s="830"/>
      <c r="X66" s="1322"/>
      <c r="Y66" s="629"/>
    </row>
    <row r="67" spans="1:25" s="632" customFormat="1" ht="45.75" hidden="1" thickBot="1" x14ac:dyDescent="0.25">
      <c r="A67" s="1252"/>
      <c r="B67" s="550" t="s">
        <v>166</v>
      </c>
      <c r="C67" s="630" t="s">
        <v>179</v>
      </c>
      <c r="D67" s="502" t="s">
        <v>11</v>
      </c>
      <c r="E67" s="60">
        <v>495</v>
      </c>
      <c r="F67" s="1324" t="s">
        <v>34</v>
      </c>
      <c r="G67" s="1325"/>
      <c r="H67" s="502" t="s">
        <v>11</v>
      </c>
      <c r="I67" s="631">
        <v>666.6</v>
      </c>
      <c r="J67" s="61">
        <f t="shared" si="5"/>
        <v>19.998000000000001</v>
      </c>
      <c r="K67" s="319"/>
      <c r="L67" s="51">
        <f t="shared" si="6"/>
        <v>686.59800000000007</v>
      </c>
      <c r="M67" s="48">
        <f t="shared" ref="M67:M68" si="30">+L67/20</f>
        <v>34.329900000000002</v>
      </c>
      <c r="N67" s="540">
        <f t="shared" si="1"/>
        <v>34</v>
      </c>
      <c r="O67" s="873">
        <v>666.6</v>
      </c>
      <c r="P67" s="677">
        <f>+O67-I67</f>
        <v>0</v>
      </c>
      <c r="Q67" s="677">
        <f>+P67/L67</f>
        <v>0</v>
      </c>
      <c r="R67" s="832"/>
      <c r="S67" s="842">
        <v>714</v>
      </c>
      <c r="T67" s="849">
        <v>35.700000000000003</v>
      </c>
      <c r="U67" s="618"/>
      <c r="V67" s="1320"/>
      <c r="W67" s="295"/>
      <c r="X67" s="1322"/>
      <c r="Y67" s="607"/>
    </row>
    <row r="68" spans="1:25" s="25" customFormat="1" ht="45.75" hidden="1" thickBot="1" x14ac:dyDescent="0.25">
      <c r="A68" s="1253"/>
      <c r="B68" s="633" t="s">
        <v>167</v>
      </c>
      <c r="C68" s="634" t="s">
        <v>179</v>
      </c>
      <c r="D68" s="504" t="s">
        <v>11</v>
      </c>
      <c r="E68" s="244">
        <v>495</v>
      </c>
      <c r="F68" s="1326" t="s">
        <v>34</v>
      </c>
      <c r="G68" s="1327"/>
      <c r="H68" s="504" t="s">
        <v>11</v>
      </c>
      <c r="I68" s="635">
        <v>666.6</v>
      </c>
      <c r="J68" s="356">
        <f t="shared" ref="J68:J73" si="31">I68*$J$2</f>
        <v>19.998000000000001</v>
      </c>
      <c r="K68" s="330"/>
      <c r="L68" s="194">
        <f t="shared" ref="L68:L73" si="32">I68+J68</f>
        <v>686.59800000000007</v>
      </c>
      <c r="M68" s="142">
        <f t="shared" si="30"/>
        <v>34.329900000000002</v>
      </c>
      <c r="N68" s="534">
        <f t="shared" si="1"/>
        <v>34</v>
      </c>
      <c r="O68" s="875">
        <v>666.6</v>
      </c>
      <c r="P68" s="684">
        <f>+O68-I68</f>
        <v>0</v>
      </c>
      <c r="Q68" s="684">
        <f>+P68/L68</f>
        <v>0</v>
      </c>
      <c r="R68" s="839"/>
      <c r="S68" s="847">
        <v>714</v>
      </c>
      <c r="T68" s="856">
        <v>35.700000000000003</v>
      </c>
      <c r="U68" s="636"/>
      <c r="V68" s="1321"/>
      <c r="W68" s="827"/>
      <c r="X68" s="1323"/>
      <c r="Y68" s="619"/>
    </row>
    <row r="69" spans="1:25" s="25" customFormat="1" ht="33" hidden="1" customHeight="1" x14ac:dyDescent="0.2">
      <c r="A69" s="1245" t="s">
        <v>145</v>
      </c>
      <c r="B69" s="211" t="s">
        <v>59</v>
      </c>
      <c r="C69" s="637"/>
      <c r="D69" s="359" t="s">
        <v>11</v>
      </c>
      <c r="E69" s="638">
        <v>2560</v>
      </c>
      <c r="F69" s="639"/>
      <c r="G69" s="638"/>
      <c r="H69" s="360" t="s">
        <v>11</v>
      </c>
      <c r="I69" s="200">
        <v>2637</v>
      </c>
      <c r="J69" s="355">
        <f t="shared" si="31"/>
        <v>79.11</v>
      </c>
      <c r="K69" s="179"/>
      <c r="L69" s="104">
        <f t="shared" si="32"/>
        <v>2716.11</v>
      </c>
      <c r="M69" s="105">
        <f t="shared" ref="M69:M72" si="33">+L69/180</f>
        <v>15.089500000000001</v>
      </c>
      <c r="N69" s="518">
        <f t="shared" si="1"/>
        <v>15</v>
      </c>
      <c r="O69" s="872">
        <v>2637</v>
      </c>
      <c r="P69" s="676">
        <f>+O69-I69</f>
        <v>0</v>
      </c>
      <c r="Q69" s="676">
        <f>+P69/L69</f>
        <v>0</v>
      </c>
      <c r="R69" s="835">
        <v>0</v>
      </c>
      <c r="S69" s="840">
        <v>2637</v>
      </c>
      <c r="T69" s="857" t="s">
        <v>34</v>
      </c>
      <c r="U69" s="603"/>
      <c r="V69" s="893">
        <v>14508</v>
      </c>
      <c r="W69" s="831">
        <f t="shared" ref="W69:W73" si="34">V69*$W$2</f>
        <v>725.40000000000009</v>
      </c>
      <c r="X69" s="864">
        <v>14508</v>
      </c>
      <c r="Y69" s="682">
        <f t="shared" ref="Y69:Y73" si="35">X69/180</f>
        <v>80.599999999999994</v>
      </c>
    </row>
    <row r="70" spans="1:25" s="25" customFormat="1" ht="30" hidden="1" x14ac:dyDescent="0.2">
      <c r="A70" s="1246"/>
      <c r="B70" s="503" t="s">
        <v>67</v>
      </c>
      <c r="C70" s="525"/>
      <c r="D70" s="361" t="s">
        <v>11</v>
      </c>
      <c r="E70" s="642"/>
      <c r="F70" s="643"/>
      <c r="G70" s="642"/>
      <c r="H70" s="362" t="s">
        <v>11</v>
      </c>
      <c r="I70" s="60">
        <v>361</v>
      </c>
      <c r="J70" s="61"/>
      <c r="K70" s="319"/>
      <c r="L70" s="51"/>
      <c r="M70" s="48"/>
      <c r="N70" s="520"/>
      <c r="O70" s="873">
        <v>361</v>
      </c>
      <c r="P70" s="678"/>
      <c r="Q70" s="678"/>
      <c r="R70" s="832">
        <v>0</v>
      </c>
      <c r="S70" s="842">
        <v>361</v>
      </c>
      <c r="T70" s="858" t="s">
        <v>34</v>
      </c>
      <c r="U70" s="645"/>
      <c r="V70" s="894">
        <v>520</v>
      </c>
      <c r="W70" s="832">
        <f t="shared" si="34"/>
        <v>26</v>
      </c>
      <c r="X70" s="865">
        <v>520</v>
      </c>
      <c r="Y70" s="680">
        <f t="shared" si="35"/>
        <v>2.8888888888888888</v>
      </c>
    </row>
    <row r="71" spans="1:25" s="25" customFormat="1" ht="34.5" hidden="1" customHeight="1" x14ac:dyDescent="0.2">
      <c r="A71" s="1246"/>
      <c r="B71" s="503" t="s">
        <v>68</v>
      </c>
      <c r="C71" s="646" t="s">
        <v>69</v>
      </c>
      <c r="D71" s="361" t="s">
        <v>11</v>
      </c>
      <c r="E71" s="647"/>
      <c r="F71" s="648"/>
      <c r="G71" s="647"/>
      <c r="H71" s="362" t="s">
        <v>11</v>
      </c>
      <c r="I71" s="58">
        <v>14930</v>
      </c>
      <c r="J71" s="61">
        <f t="shared" si="31"/>
        <v>447.9</v>
      </c>
      <c r="K71" s="319"/>
      <c r="L71" s="51">
        <f t="shared" si="32"/>
        <v>15377.9</v>
      </c>
      <c r="M71" s="48">
        <f t="shared" si="33"/>
        <v>85.432777777777773</v>
      </c>
      <c r="N71" s="540">
        <f t="shared" si="1"/>
        <v>85</v>
      </c>
      <c r="O71" s="874">
        <f>+N71*180</f>
        <v>15300</v>
      </c>
      <c r="P71" s="677">
        <f>+O71-I71</f>
        <v>370</v>
      </c>
      <c r="Q71" s="677">
        <f>+P71/L71</f>
        <v>2.406050240930166E-2</v>
      </c>
      <c r="R71" s="835">
        <v>0</v>
      </c>
      <c r="S71" s="843">
        <v>15300</v>
      </c>
      <c r="T71" s="857" t="s">
        <v>34</v>
      </c>
      <c r="U71" s="603"/>
      <c r="V71" s="895">
        <v>15300</v>
      </c>
      <c r="W71" s="832">
        <f t="shared" si="34"/>
        <v>765</v>
      </c>
      <c r="X71" s="866">
        <v>15300</v>
      </c>
      <c r="Y71" s="680">
        <f t="shared" si="35"/>
        <v>85</v>
      </c>
    </row>
    <row r="72" spans="1:25" s="25" customFormat="1" ht="30.75" hidden="1" customHeight="1" x14ac:dyDescent="0.2">
      <c r="A72" s="1246"/>
      <c r="B72" s="503" t="s">
        <v>70</v>
      </c>
      <c r="C72" s="646" t="s">
        <v>71</v>
      </c>
      <c r="D72" s="361" t="s">
        <v>11</v>
      </c>
      <c r="E72" s="642"/>
      <c r="F72" s="643"/>
      <c r="G72" s="642"/>
      <c r="H72" s="362" t="s">
        <v>11</v>
      </c>
      <c r="I72" s="58">
        <v>9950</v>
      </c>
      <c r="J72" s="61">
        <f t="shared" si="31"/>
        <v>298.5</v>
      </c>
      <c r="K72" s="319"/>
      <c r="L72" s="51">
        <f t="shared" si="32"/>
        <v>10248.5</v>
      </c>
      <c r="M72" s="48">
        <f t="shared" si="33"/>
        <v>56.93611111111111</v>
      </c>
      <c r="N72" s="540">
        <f t="shared" si="1"/>
        <v>57</v>
      </c>
      <c r="O72" s="873">
        <f>+N72*180</f>
        <v>10260</v>
      </c>
      <c r="P72" s="677">
        <f>+O72-I72</f>
        <v>310</v>
      </c>
      <c r="Q72" s="677">
        <f>+P72/L72</f>
        <v>3.0248329023759575E-2</v>
      </c>
      <c r="R72" s="832">
        <v>0</v>
      </c>
      <c r="S72" s="842">
        <v>10260</v>
      </c>
      <c r="T72" s="858" t="s">
        <v>34</v>
      </c>
      <c r="U72" s="645"/>
      <c r="V72" s="824"/>
      <c r="W72" s="295">
        <f t="shared" si="34"/>
        <v>0</v>
      </c>
      <c r="X72" s="867"/>
      <c r="Y72" s="607">
        <f t="shared" si="35"/>
        <v>0</v>
      </c>
    </row>
    <row r="73" spans="1:25" s="25" customFormat="1" ht="27.75" hidden="1" customHeight="1" thickBot="1" x14ac:dyDescent="0.3">
      <c r="A73" s="1247"/>
      <c r="B73" s="505" t="s">
        <v>192</v>
      </c>
      <c r="C73" s="558"/>
      <c r="D73" s="363" t="s">
        <v>11</v>
      </c>
      <c r="E73" s="649"/>
      <c r="F73" s="650"/>
      <c r="G73" s="649"/>
      <c r="H73" s="364" t="s">
        <v>11</v>
      </c>
      <c r="I73" s="341">
        <v>1350</v>
      </c>
      <c r="J73" s="356">
        <f t="shared" si="31"/>
        <v>40.5</v>
      </c>
      <c r="K73" s="330"/>
      <c r="L73" s="194">
        <f t="shared" si="32"/>
        <v>1390.5</v>
      </c>
      <c r="M73" s="142"/>
      <c r="N73" s="534">
        <f t="shared" si="1"/>
        <v>0</v>
      </c>
      <c r="O73" s="875">
        <v>1360</v>
      </c>
      <c r="P73" s="684">
        <f>+O73-I73</f>
        <v>10</v>
      </c>
      <c r="Q73" s="684">
        <f>+P73/L73</f>
        <v>7.1916576770945703E-3</v>
      </c>
      <c r="R73" s="839">
        <v>0</v>
      </c>
      <c r="S73" s="847">
        <v>1360</v>
      </c>
      <c r="T73" s="859" t="s">
        <v>34</v>
      </c>
      <c r="U73" s="618"/>
      <c r="V73" s="825"/>
      <c r="W73" s="827">
        <f t="shared" si="34"/>
        <v>0</v>
      </c>
      <c r="X73" s="868"/>
      <c r="Y73" s="619">
        <f t="shared" si="35"/>
        <v>0</v>
      </c>
    </row>
    <row r="74" spans="1:25" s="25" customFormat="1" ht="15" hidden="1" customHeight="1" thickBot="1" x14ac:dyDescent="0.3">
      <c r="A74" s="591"/>
      <c r="B74" s="592"/>
      <c r="C74" s="592"/>
      <c r="D74" s="592"/>
      <c r="E74" s="592"/>
      <c r="F74" s="592"/>
      <c r="G74" s="592"/>
      <c r="H74" s="22"/>
      <c r="I74" s="20"/>
      <c r="J74" s="28"/>
      <c r="L74" s="51"/>
      <c r="M74" s="48"/>
      <c r="N74" s="654"/>
      <c r="O74" s="860"/>
      <c r="P74" s="527"/>
      <c r="Q74" s="594"/>
      <c r="R74" s="594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52"/>
      <c r="B75" s="79" t="s">
        <v>72</v>
      </c>
      <c r="C75" s="653"/>
      <c r="D75" s="1310"/>
      <c r="E75" s="1311"/>
      <c r="F75" s="1310"/>
      <c r="G75" s="1312"/>
      <c r="H75" s="223"/>
      <c r="I75" s="485"/>
      <c r="J75" s="486"/>
      <c r="K75" s="487"/>
      <c r="L75" s="488"/>
      <c r="M75" s="206"/>
      <c r="N75" s="871" t="s">
        <v>177</v>
      </c>
      <c r="O75" s="1313" t="s">
        <v>190</v>
      </c>
      <c r="P75" s="1314"/>
      <c r="Q75" s="655" t="s">
        <v>80</v>
      </c>
      <c r="R75" s="758">
        <v>0.05</v>
      </c>
      <c r="S75" s="862" t="s">
        <v>136</v>
      </c>
      <c r="T75" s="698" t="s">
        <v>178</v>
      </c>
      <c r="U75" s="656"/>
      <c r="V75" s="899" t="s">
        <v>176</v>
      </c>
      <c r="W75" s="657">
        <v>0.05</v>
      </c>
      <c r="X75" s="697" t="s">
        <v>189</v>
      </c>
      <c r="Y75" s="698" t="s">
        <v>178</v>
      </c>
    </row>
    <row r="76" spans="1:25" s="25" customFormat="1" ht="34.5" customHeight="1" x14ac:dyDescent="0.25">
      <c r="A76" s="1245" t="s">
        <v>152</v>
      </c>
      <c r="B76" s="483" t="s">
        <v>73</v>
      </c>
      <c r="C76" s="484" t="s">
        <v>75</v>
      </c>
      <c r="D76" s="592"/>
      <c r="E76" s="592"/>
      <c r="F76" s="592"/>
      <c r="G76" s="592"/>
      <c r="H76" s="22"/>
      <c r="I76" s="459"/>
      <c r="J76" s="28"/>
      <c r="L76" s="55"/>
      <c r="M76" s="56"/>
      <c r="N76" s="548"/>
      <c r="O76" s="1348" t="s">
        <v>34</v>
      </c>
      <c r="P76" s="448"/>
      <c r="Q76" s="658"/>
      <c r="R76" s="659"/>
      <c r="S76" s="1344" t="s">
        <v>34</v>
      </c>
      <c r="T76" s="660"/>
      <c r="U76" s="661"/>
      <c r="V76" s="896">
        <v>3300</v>
      </c>
      <c r="W76" s="685">
        <f>V76*$R$2</f>
        <v>165</v>
      </c>
      <c r="X76" s="910">
        <f>V76+W76</f>
        <v>3465</v>
      </c>
      <c r="Y76" s="914"/>
    </row>
    <row r="77" spans="1:25" s="25" customFormat="1" ht="30.75" customHeight="1" x14ac:dyDescent="0.25">
      <c r="A77" s="1246"/>
      <c r="B77" s="460" t="s">
        <v>73</v>
      </c>
      <c r="C77" s="461" t="s">
        <v>173</v>
      </c>
      <c r="D77" s="592"/>
      <c r="E77" s="592"/>
      <c r="F77" s="592"/>
      <c r="G77" s="592"/>
      <c r="H77" s="22"/>
      <c r="I77" s="459"/>
      <c r="J77" s="28"/>
      <c r="L77" s="55"/>
      <c r="M77" s="56"/>
      <c r="N77" s="548"/>
      <c r="O77" s="1349"/>
      <c r="P77" s="463"/>
      <c r="Q77" s="658"/>
      <c r="R77" s="659"/>
      <c r="S77" s="1344"/>
      <c r="T77" s="660"/>
      <c r="U77" s="661"/>
      <c r="V77" s="897">
        <v>2500</v>
      </c>
      <c r="W77" s="678">
        <f>V77*$R$2</f>
        <v>125</v>
      </c>
      <c r="X77" s="911">
        <f>V77+W77</f>
        <v>2625</v>
      </c>
      <c r="Y77" s="915"/>
    </row>
    <row r="78" spans="1:25" s="25" customFormat="1" ht="28.5" customHeight="1" x14ac:dyDescent="0.25">
      <c r="A78" s="1246"/>
      <c r="B78" s="460" t="s">
        <v>76</v>
      </c>
      <c r="C78" s="462" t="s">
        <v>75</v>
      </c>
      <c r="D78" s="592"/>
      <c r="E78" s="592"/>
      <c r="F78" s="592"/>
      <c r="G78" s="592"/>
      <c r="H78" s="22"/>
      <c r="I78" s="459"/>
      <c r="J78" s="28"/>
      <c r="L78" s="55"/>
      <c r="M78" s="56"/>
      <c r="N78" s="548"/>
      <c r="O78" s="1349"/>
      <c r="P78" s="448"/>
      <c r="Q78" s="658"/>
      <c r="R78" s="659"/>
      <c r="S78" s="1344"/>
      <c r="T78" s="660"/>
      <c r="U78" s="661"/>
      <c r="V78" s="896">
        <v>1650</v>
      </c>
      <c r="W78" s="678">
        <f>V78*$R$2</f>
        <v>82.5</v>
      </c>
      <c r="X78" s="910">
        <f>V78+W78</f>
        <v>1732.5</v>
      </c>
      <c r="Y78" s="916"/>
    </row>
    <row r="79" spans="1:25" s="25" customFormat="1" ht="30.75" customHeight="1" x14ac:dyDescent="0.25">
      <c r="A79" s="1246"/>
      <c r="B79" s="460" t="s">
        <v>76</v>
      </c>
      <c r="C79" s="461" t="s">
        <v>173</v>
      </c>
      <c r="D79" s="592"/>
      <c r="E79" s="592"/>
      <c r="F79" s="592"/>
      <c r="G79" s="592"/>
      <c r="H79" s="22"/>
      <c r="I79" s="459"/>
      <c r="J79" s="28"/>
      <c r="L79" s="55"/>
      <c r="M79" s="56"/>
      <c r="N79" s="548"/>
      <c r="O79" s="1349"/>
      <c r="P79" s="463"/>
      <c r="Q79" s="658"/>
      <c r="R79" s="659"/>
      <c r="S79" s="1344"/>
      <c r="T79" s="660"/>
      <c r="U79" s="661"/>
      <c r="V79" s="897">
        <v>1400</v>
      </c>
      <c r="W79" s="678">
        <f>V79*$R$2</f>
        <v>70</v>
      </c>
      <c r="X79" s="911">
        <f>V79+W79</f>
        <v>1470</v>
      </c>
      <c r="Y79" s="915"/>
    </row>
    <row r="80" spans="1:25" s="25" customFormat="1" ht="29.25" customHeight="1" x14ac:dyDescent="0.25">
      <c r="A80" s="1246"/>
      <c r="B80" s="460" t="s">
        <v>183</v>
      </c>
      <c r="C80" s="462" t="s">
        <v>87</v>
      </c>
      <c r="D80" s="592"/>
      <c r="E80" s="592"/>
      <c r="F80" s="592"/>
      <c r="G80" s="592"/>
      <c r="H80" s="22"/>
      <c r="I80" s="459"/>
      <c r="J80" s="28"/>
      <c r="L80" s="55"/>
      <c r="M80" s="56"/>
      <c r="N80" s="548"/>
      <c r="O80" s="1349"/>
      <c r="P80" s="463"/>
      <c r="Q80" s="658"/>
      <c r="R80" s="659"/>
      <c r="S80" s="1344"/>
      <c r="T80" s="660"/>
      <c r="U80" s="661"/>
      <c r="V80" s="897">
        <v>6545</v>
      </c>
      <c r="W80" s="678"/>
      <c r="X80" s="911">
        <v>6950</v>
      </c>
      <c r="Y80" s="915"/>
    </row>
    <row r="81" spans="1:25" s="25" customFormat="1" ht="29.25" customHeight="1" thickBot="1" x14ac:dyDescent="0.3">
      <c r="A81" s="1246"/>
      <c r="B81" s="499" t="s">
        <v>184</v>
      </c>
      <c r="C81" s="500" t="s">
        <v>88</v>
      </c>
      <c r="D81" s="592"/>
      <c r="E81" s="592"/>
      <c r="F81" s="592"/>
      <c r="G81" s="592"/>
      <c r="H81" s="22"/>
      <c r="I81" s="459"/>
      <c r="J81" s="28"/>
      <c r="L81" s="55"/>
      <c r="M81" s="56"/>
      <c r="N81" s="548"/>
      <c r="O81" s="1350"/>
      <c r="P81" s="479"/>
      <c r="Q81" s="658"/>
      <c r="R81" s="659"/>
      <c r="S81" s="1344"/>
      <c r="T81" s="660"/>
      <c r="U81" s="665"/>
      <c r="V81" s="898">
        <v>13900</v>
      </c>
      <c r="W81" s="677"/>
      <c r="X81" s="912">
        <v>14800</v>
      </c>
      <c r="Y81" s="917"/>
    </row>
    <row r="82" spans="1:25" s="25" customFormat="1" ht="35.25" customHeight="1" x14ac:dyDescent="0.2">
      <c r="A82" s="1246"/>
      <c r="B82" s="480" t="s">
        <v>97</v>
      </c>
      <c r="C82" s="478"/>
      <c r="D82" s="481"/>
      <c r="E82" s="482"/>
      <c r="F82" s="360"/>
      <c r="G82" s="211"/>
      <c r="H82" s="475"/>
      <c r="I82" s="475"/>
      <c r="J82" s="474"/>
      <c r="K82" s="475"/>
      <c r="L82" s="197"/>
      <c r="M82" s="198"/>
      <c r="N82" s="599"/>
      <c r="O82" s="879">
        <v>250</v>
      </c>
      <c r="P82" s="515"/>
      <c r="Q82" s="667" t="s">
        <v>34</v>
      </c>
      <c r="R82" s="668"/>
      <c r="S82" s="905">
        <v>265</v>
      </c>
      <c r="T82" s="909"/>
      <c r="U82" s="601"/>
      <c r="V82" s="1345" t="s">
        <v>34</v>
      </c>
      <c r="W82" s="475"/>
      <c r="X82" s="911">
        <v>265</v>
      </c>
      <c r="Y82" s="909"/>
    </row>
    <row r="83" spans="1:25" s="25" customFormat="1" ht="27.75" customHeight="1" x14ac:dyDescent="0.2">
      <c r="A83" s="1246"/>
      <c r="B83" s="464" t="s">
        <v>153</v>
      </c>
      <c r="C83" s="630" t="s">
        <v>174</v>
      </c>
      <c r="D83" s="63" t="s">
        <v>11</v>
      </c>
      <c r="E83" s="446">
        <v>990</v>
      </c>
      <c r="F83" s="1287" t="s">
        <v>34</v>
      </c>
      <c r="G83" s="1288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10"/>
      <c r="O83" s="901"/>
      <c r="P83" s="527"/>
      <c r="Q83" s="548" t="s">
        <v>34</v>
      </c>
      <c r="R83" s="669"/>
      <c r="S83" s="906"/>
      <c r="T83" s="857"/>
      <c r="U83" s="603"/>
      <c r="V83" s="1346"/>
      <c r="X83" s="913"/>
      <c r="Y83" s="857"/>
    </row>
    <row r="84" spans="1:25" s="25" customFormat="1" ht="29.25" customHeight="1" x14ac:dyDescent="0.2">
      <c r="A84" s="1246"/>
      <c r="B84" s="445" t="s">
        <v>77</v>
      </c>
      <c r="C84" s="612"/>
      <c r="D84" s="502" t="s">
        <v>11</v>
      </c>
      <c r="E84" s="89">
        <v>240</v>
      </c>
      <c r="F84" s="1287" t="s">
        <v>34</v>
      </c>
      <c r="G84" s="1288"/>
      <c r="H84" s="502" t="s">
        <v>11</v>
      </c>
      <c r="I84" s="60">
        <v>250</v>
      </c>
      <c r="J84" s="28"/>
      <c r="L84" s="51"/>
      <c r="M84" s="48"/>
      <c r="N84" s="610"/>
      <c r="O84" s="873">
        <v>250</v>
      </c>
      <c r="P84" s="527"/>
      <c r="Q84" s="548" t="s">
        <v>34</v>
      </c>
      <c r="R84" s="670"/>
      <c r="S84" s="907">
        <v>265</v>
      </c>
      <c r="T84" s="857"/>
      <c r="U84" s="603"/>
      <c r="V84" s="1346"/>
      <c r="X84" s="907">
        <v>265</v>
      </c>
      <c r="Y84" s="857"/>
    </row>
    <row r="85" spans="1:25" s="25" customFormat="1" ht="36.75" customHeight="1" thickBot="1" x14ac:dyDescent="0.25">
      <c r="A85" s="1247"/>
      <c r="B85" s="245" t="s">
        <v>78</v>
      </c>
      <c r="C85" s="671"/>
      <c r="D85" s="504" t="s">
        <v>11</v>
      </c>
      <c r="E85" s="447">
        <v>170</v>
      </c>
      <c r="F85" s="1289" t="s">
        <v>34</v>
      </c>
      <c r="G85" s="1290"/>
      <c r="H85" s="504" t="s">
        <v>11</v>
      </c>
      <c r="I85" s="244">
        <v>180</v>
      </c>
      <c r="J85" s="476"/>
      <c r="K85" s="477"/>
      <c r="L85" s="194"/>
      <c r="M85" s="142"/>
      <c r="N85" s="617"/>
      <c r="O85" s="875">
        <v>180</v>
      </c>
      <c r="P85" s="562"/>
      <c r="Q85" s="672" t="s">
        <v>34</v>
      </c>
      <c r="R85" s="673"/>
      <c r="S85" s="908">
        <v>200</v>
      </c>
      <c r="T85" s="859"/>
      <c r="U85" s="618"/>
      <c r="V85" s="1347"/>
      <c r="W85" s="477"/>
      <c r="X85" s="908">
        <v>200</v>
      </c>
      <c r="Y85" s="859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X55:X63"/>
    <mergeCell ref="F56:G56"/>
    <mergeCell ref="F59:G59"/>
    <mergeCell ref="F61:G61"/>
    <mergeCell ref="F62:G62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A69:A73"/>
    <mergeCell ref="D75:E75"/>
    <mergeCell ref="F75:G75"/>
    <mergeCell ref="O75:P75"/>
    <mergeCell ref="A76:A85"/>
    <mergeCell ref="O76:O81"/>
    <mergeCell ref="S76:S81"/>
    <mergeCell ref="V82:V85"/>
    <mergeCell ref="F83:G83"/>
    <mergeCell ref="F84:G84"/>
    <mergeCell ref="F85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358"/>
      <c r="B1" s="1358"/>
      <c r="C1" s="1358"/>
      <c r="D1" s="1358"/>
      <c r="E1" s="1358"/>
      <c r="F1" s="1358"/>
      <c r="G1" s="1358"/>
      <c r="K1" s="25"/>
      <c r="L1" s="25"/>
      <c r="M1" s="46"/>
      <c r="O1" s="50"/>
      <c r="T1" s="52"/>
      <c r="U1" s="417"/>
      <c r="W1" s="52"/>
    </row>
    <row r="2" spans="1:27" s="1" customFormat="1" ht="27.6" customHeight="1" x14ac:dyDescent="0.2">
      <c r="A2" s="1359" t="s">
        <v>4</v>
      </c>
      <c r="B2" s="1360"/>
      <c r="C2" s="1360"/>
      <c r="D2" s="1360"/>
      <c r="E2" s="1360"/>
      <c r="F2" s="1360"/>
      <c r="G2" s="1360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8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7"/>
      <c r="W3" s="52"/>
    </row>
    <row r="4" spans="1:27" s="1" customFormat="1" ht="89.1" customHeight="1" thickBot="1" x14ac:dyDescent="0.25">
      <c r="A4" s="153" t="s">
        <v>5</v>
      </c>
      <c r="B4" s="154" t="s">
        <v>6</v>
      </c>
      <c r="C4" s="191" t="s">
        <v>7</v>
      </c>
      <c r="D4" s="1270" t="s">
        <v>0</v>
      </c>
      <c r="E4" s="1271"/>
      <c r="F4" s="1361" t="s">
        <v>8</v>
      </c>
      <c r="G4" s="1362"/>
      <c r="H4" s="1274" t="s">
        <v>1</v>
      </c>
      <c r="I4" s="1275"/>
      <c r="J4" s="192">
        <v>0.03</v>
      </c>
      <c r="K4" s="1276" t="s">
        <v>3</v>
      </c>
      <c r="L4" s="1277"/>
      <c r="M4" s="156"/>
      <c r="N4" s="157" t="s">
        <v>79</v>
      </c>
      <c r="O4" s="1352" t="s">
        <v>3</v>
      </c>
      <c r="P4" s="1353"/>
      <c r="Q4" s="193" t="s">
        <v>80</v>
      </c>
      <c r="R4" s="412">
        <v>0.05</v>
      </c>
      <c r="S4" s="1354" t="s">
        <v>136</v>
      </c>
      <c r="T4" s="1355"/>
      <c r="U4" s="419" t="s">
        <v>137</v>
      </c>
      <c r="V4" s="1356" t="s">
        <v>81</v>
      </c>
      <c r="W4" s="1357"/>
      <c r="X4" s="412">
        <v>0.05</v>
      </c>
      <c r="Y4" s="1354" t="s">
        <v>136</v>
      </c>
      <c r="Z4" s="1355"/>
      <c r="AA4" s="419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358"/>
      <c r="B1" s="1358"/>
      <c r="C1" s="1358"/>
      <c r="D1" s="1358"/>
      <c r="E1" s="1358"/>
    </row>
    <row r="2" spans="1:16" ht="27.6" customHeight="1" x14ac:dyDescent="0.2">
      <c r="A2" s="1359" t="s">
        <v>4</v>
      </c>
      <c r="B2" s="1360"/>
      <c r="C2" s="1360"/>
      <c r="D2" s="1360"/>
      <c r="E2" s="1360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3" t="s">
        <v>5</v>
      </c>
      <c r="B4" s="154" t="s">
        <v>6</v>
      </c>
      <c r="C4" s="154" t="s">
        <v>7</v>
      </c>
      <c r="D4" s="1361" t="s">
        <v>8</v>
      </c>
      <c r="E4" s="1376"/>
      <c r="F4" s="1377" t="s">
        <v>2</v>
      </c>
      <c r="G4" s="1378"/>
      <c r="H4" s="155">
        <v>0.03</v>
      </c>
      <c r="I4" s="1276" t="s">
        <v>81</v>
      </c>
      <c r="J4" s="1277"/>
      <c r="K4" s="156"/>
      <c r="L4" s="157" t="s">
        <v>79</v>
      </c>
      <c r="M4" s="1356" t="s">
        <v>81</v>
      </c>
      <c r="N4" s="1357"/>
      <c r="O4" s="158" t="s">
        <v>80</v>
      </c>
      <c r="P4" s="215" t="s">
        <v>93</v>
      </c>
    </row>
    <row r="5" spans="1:16" ht="34.5" customHeight="1" x14ac:dyDescent="0.2">
      <c r="A5" s="1368" t="s">
        <v>9</v>
      </c>
      <c r="B5" s="159" t="s">
        <v>10</v>
      </c>
      <c r="C5" s="146"/>
      <c r="D5" s="35" t="s">
        <v>11</v>
      </c>
      <c r="E5" s="147">
        <v>6600</v>
      </c>
      <c r="F5" s="35" t="s">
        <v>11</v>
      </c>
      <c r="G5" s="36">
        <v>6850</v>
      </c>
      <c r="H5" s="127">
        <f>G5*$H$4</f>
        <v>205.5</v>
      </c>
      <c r="I5" s="128" t="s">
        <v>11</v>
      </c>
      <c r="J5" s="129">
        <f>G5+H5</f>
        <v>7055.5</v>
      </c>
      <c r="K5" s="105">
        <f>ROUND(J5/180,2)</f>
        <v>39.200000000000003</v>
      </c>
      <c r="L5" s="130">
        <f>MROUND(K5,1)</f>
        <v>39</v>
      </c>
      <c r="M5" s="72">
        <f>+L5*180</f>
        <v>7020</v>
      </c>
      <c r="N5" s="106">
        <f>+M5-G5</f>
        <v>170</v>
      </c>
      <c r="O5" s="131">
        <f>+N5/J5</f>
        <v>2.4094677910849693E-2</v>
      </c>
      <c r="P5" s="132"/>
    </row>
    <row r="6" spans="1:16" ht="16.5" customHeight="1" x14ac:dyDescent="0.2">
      <c r="A6" s="1369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3"/>
    </row>
    <row r="7" spans="1:16" ht="34.5" customHeight="1" x14ac:dyDescent="0.2">
      <c r="A7" s="1369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3"/>
    </row>
    <row r="8" spans="1:16" ht="34.5" customHeight="1" x14ac:dyDescent="0.2">
      <c r="A8" s="1369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3"/>
    </row>
    <row r="9" spans="1:16" ht="16.5" customHeight="1" x14ac:dyDescent="0.2">
      <c r="A9" s="1369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3"/>
    </row>
    <row r="10" spans="1:16" ht="34.5" customHeight="1" x14ac:dyDescent="0.2">
      <c r="A10" s="1369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3"/>
    </row>
    <row r="11" spans="1:16" ht="16.5" customHeight="1" thickBot="1" x14ac:dyDescent="0.25">
      <c r="A11" s="1370"/>
      <c r="B11" s="148" t="s">
        <v>15</v>
      </c>
      <c r="C11" s="149"/>
      <c r="D11" s="150" t="s">
        <v>11</v>
      </c>
      <c r="E11" s="151">
        <v>15500</v>
      </c>
      <c r="F11" s="150" t="s">
        <v>11</v>
      </c>
      <c r="G11" s="152">
        <v>15700</v>
      </c>
      <c r="H11" s="139">
        <f t="shared" si="7"/>
        <v>471</v>
      </c>
      <c r="I11" s="140" t="s">
        <v>11</v>
      </c>
      <c r="J11" s="141">
        <f t="shared" si="8"/>
        <v>16171</v>
      </c>
      <c r="K11" s="142">
        <f t="shared" si="9"/>
        <v>89.84</v>
      </c>
      <c r="L11" s="143">
        <v>89</v>
      </c>
      <c r="M11" s="74">
        <f t="shared" si="11"/>
        <v>16020</v>
      </c>
      <c r="N11" s="109">
        <f t="shared" si="12"/>
        <v>320</v>
      </c>
      <c r="O11" s="144">
        <f t="shared" si="13"/>
        <v>1.9788510296209264E-2</v>
      </c>
      <c r="P11" s="45"/>
    </row>
    <row r="12" spans="1:16" ht="16.5" customHeight="1" x14ac:dyDescent="0.2">
      <c r="A12" s="1363" t="s">
        <v>18</v>
      </c>
      <c r="B12" s="145" t="s">
        <v>16</v>
      </c>
      <c r="C12" s="146"/>
      <c r="D12" s="35" t="s">
        <v>11</v>
      </c>
      <c r="E12" s="147">
        <v>13950</v>
      </c>
      <c r="F12" s="35" t="s">
        <v>11</v>
      </c>
      <c r="G12" s="36">
        <v>14300</v>
      </c>
      <c r="H12" s="127">
        <f t="shared" si="7"/>
        <v>429</v>
      </c>
      <c r="I12" s="128" t="s">
        <v>11</v>
      </c>
      <c r="J12" s="129">
        <f t="shared" si="8"/>
        <v>14729</v>
      </c>
      <c r="K12" s="105">
        <f>ROUND(J12/120,2)</f>
        <v>122.74</v>
      </c>
      <c r="L12" s="130">
        <v>122</v>
      </c>
      <c r="M12" s="72">
        <f>+L12*120</f>
        <v>14640</v>
      </c>
      <c r="N12" s="106">
        <f t="shared" si="12"/>
        <v>340</v>
      </c>
      <c r="O12" s="131">
        <f t="shared" si="13"/>
        <v>2.3083712404100752E-2</v>
      </c>
      <c r="P12" s="132"/>
    </row>
    <row r="13" spans="1:16" ht="52.5" customHeight="1" x14ac:dyDescent="0.2">
      <c r="A13" s="1371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3"/>
    </row>
    <row r="14" spans="1:16" ht="16.5" customHeight="1" x14ac:dyDescent="0.2">
      <c r="A14" s="1371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3"/>
    </row>
    <row r="15" spans="1:16" ht="16.5" customHeight="1" x14ac:dyDescent="0.25">
      <c r="A15" s="1371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3"/>
    </row>
    <row r="16" spans="1:16" ht="16.5" customHeight="1" x14ac:dyDescent="0.2">
      <c r="A16" s="1371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3"/>
    </row>
    <row r="17" spans="1:18" ht="34.5" customHeight="1" thickBot="1" x14ac:dyDescent="0.25">
      <c r="A17" s="1364"/>
      <c r="B17" s="148" t="s">
        <v>22</v>
      </c>
      <c r="C17" s="149"/>
      <c r="D17" s="150" t="s">
        <v>11</v>
      </c>
      <c r="E17" s="151">
        <v>13950</v>
      </c>
      <c r="F17" s="150" t="s">
        <v>11</v>
      </c>
      <c r="G17" s="152">
        <v>14300</v>
      </c>
      <c r="H17" s="139">
        <f t="shared" si="7"/>
        <v>429</v>
      </c>
      <c r="I17" s="140" t="s">
        <v>11</v>
      </c>
      <c r="J17" s="141">
        <f t="shared" si="8"/>
        <v>14729</v>
      </c>
      <c r="K17" s="142">
        <f t="shared" si="9"/>
        <v>81.83</v>
      </c>
      <c r="L17" s="143">
        <v>81.8</v>
      </c>
      <c r="M17" s="74">
        <f t="shared" si="11"/>
        <v>14724</v>
      </c>
      <c r="N17" s="109">
        <f t="shared" si="12"/>
        <v>424</v>
      </c>
      <c r="O17" s="144">
        <f t="shared" si="13"/>
        <v>2.8786747233349175E-2</v>
      </c>
      <c r="P17" s="45"/>
    </row>
    <row r="18" spans="1:18" ht="34.5" customHeight="1" x14ac:dyDescent="0.2">
      <c r="A18" s="1365" t="s">
        <v>25</v>
      </c>
      <c r="B18" s="122" t="s">
        <v>23</v>
      </c>
      <c r="C18" s="123"/>
      <c r="D18" s="124" t="s">
        <v>11</v>
      </c>
      <c r="E18" s="125">
        <v>13950</v>
      </c>
      <c r="F18" s="124" t="s">
        <v>11</v>
      </c>
      <c r="G18" s="126">
        <v>14300</v>
      </c>
      <c r="H18" s="127">
        <f t="shared" si="7"/>
        <v>429</v>
      </c>
      <c r="I18" s="128" t="s">
        <v>11</v>
      </c>
      <c r="J18" s="129">
        <f t="shared" si="8"/>
        <v>14729</v>
      </c>
      <c r="K18" s="105">
        <f t="shared" si="9"/>
        <v>81.83</v>
      </c>
      <c r="L18" s="130">
        <v>81.8</v>
      </c>
      <c r="M18" s="72">
        <f t="shared" si="11"/>
        <v>14724</v>
      </c>
      <c r="N18" s="106">
        <f t="shared" si="12"/>
        <v>424</v>
      </c>
      <c r="O18" s="131">
        <f t="shared" si="13"/>
        <v>2.8786747233349175E-2</v>
      </c>
      <c r="P18" s="134">
        <v>14724</v>
      </c>
    </row>
    <row r="19" spans="1:18" ht="16.5" customHeight="1" x14ac:dyDescent="0.2">
      <c r="A19" s="1366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4">
        <v>14724</v>
      </c>
    </row>
    <row r="20" spans="1:18" ht="16.5" customHeight="1" x14ac:dyDescent="0.2">
      <c r="A20" s="1366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4">
        <v>15300</v>
      </c>
    </row>
    <row r="21" spans="1:18" ht="34.5" customHeight="1" x14ac:dyDescent="0.2">
      <c r="A21" s="1366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4">
        <v>15300</v>
      </c>
    </row>
    <row r="22" spans="1:18" ht="16.5" customHeight="1" x14ac:dyDescent="0.2">
      <c r="A22" s="1366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4">
        <v>15300</v>
      </c>
    </row>
    <row r="23" spans="1:18" ht="33.75" customHeight="1" x14ac:dyDescent="0.2">
      <c r="A23" s="1366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4">
        <v>15300</v>
      </c>
    </row>
    <row r="24" spans="1:18" ht="33.75" customHeight="1" x14ac:dyDescent="0.2">
      <c r="A24" s="1366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4">
        <v>15300</v>
      </c>
    </row>
    <row r="25" spans="1:18" ht="33.75" customHeight="1" x14ac:dyDescent="0.2">
      <c r="A25" s="1366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4">
        <v>15300</v>
      </c>
    </row>
    <row r="26" spans="1:18" s="25" customFormat="1" ht="52.5" customHeight="1" x14ac:dyDescent="0.2">
      <c r="A26" s="1366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4">
        <v>15300</v>
      </c>
      <c r="Q26" s="1"/>
      <c r="R26" s="1"/>
    </row>
    <row r="27" spans="1:18" s="25" customFormat="1" ht="33.75" customHeight="1" x14ac:dyDescent="0.2">
      <c r="A27" s="1366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4">
        <v>15300</v>
      </c>
      <c r="Q27" s="1"/>
      <c r="R27" s="1"/>
    </row>
    <row r="28" spans="1:18" s="25" customFormat="1" ht="33.75" customHeight="1" x14ac:dyDescent="0.25">
      <c r="A28" s="1366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3"/>
      <c r="Q28" s="1"/>
      <c r="R28" s="1"/>
    </row>
    <row r="29" spans="1:18" s="25" customFormat="1" ht="16.5" customHeight="1" thickBot="1" x14ac:dyDescent="0.25">
      <c r="A29" s="1367"/>
      <c r="B29" s="135" t="s">
        <v>36</v>
      </c>
      <c r="C29" s="136"/>
      <c r="D29" s="113" t="s">
        <v>11</v>
      </c>
      <c r="E29" s="137">
        <v>14300</v>
      </c>
      <c r="F29" s="113" t="s">
        <v>11</v>
      </c>
      <c r="G29" s="138">
        <v>14900</v>
      </c>
      <c r="H29" s="139">
        <f t="shared" si="7"/>
        <v>447</v>
      </c>
      <c r="I29" s="140" t="s">
        <v>11</v>
      </c>
      <c r="J29" s="141">
        <f t="shared" si="8"/>
        <v>15347</v>
      </c>
      <c r="K29" s="142">
        <f t="shared" si="9"/>
        <v>85.26</v>
      </c>
      <c r="L29" s="143">
        <f t="shared" si="10"/>
        <v>85</v>
      </c>
      <c r="M29" s="74">
        <f t="shared" si="11"/>
        <v>15300</v>
      </c>
      <c r="N29" s="109">
        <f t="shared" si="12"/>
        <v>400</v>
      </c>
      <c r="O29" s="144">
        <f t="shared" si="13"/>
        <v>2.6063725809604484E-2</v>
      </c>
      <c r="P29" s="134">
        <v>15300</v>
      </c>
      <c r="Q29" s="1"/>
      <c r="R29" s="1"/>
    </row>
    <row r="30" spans="1:18" s="25" customFormat="1" ht="50.25" customHeight="1" x14ac:dyDescent="0.2">
      <c r="A30" s="1363" t="s">
        <v>37</v>
      </c>
      <c r="B30" s="160" t="s">
        <v>38</v>
      </c>
      <c r="C30" s="161" t="s">
        <v>39</v>
      </c>
      <c r="D30" s="35" t="s">
        <v>11</v>
      </c>
      <c r="E30" s="147">
        <v>20925</v>
      </c>
      <c r="F30" s="35" t="s">
        <v>11</v>
      </c>
      <c r="G30" s="36">
        <v>21700</v>
      </c>
      <c r="H30" s="127">
        <f t="shared" si="7"/>
        <v>651</v>
      </c>
      <c r="I30" s="128" t="s">
        <v>11</v>
      </c>
      <c r="J30" s="129">
        <f t="shared" si="8"/>
        <v>22351</v>
      </c>
      <c r="K30" s="105">
        <f t="shared" si="9"/>
        <v>124.17</v>
      </c>
      <c r="L30" s="130">
        <f t="shared" si="10"/>
        <v>124</v>
      </c>
      <c r="M30" s="72">
        <f t="shared" si="11"/>
        <v>22320</v>
      </c>
      <c r="N30" s="106">
        <f t="shared" si="12"/>
        <v>620</v>
      </c>
      <c r="O30" s="131">
        <f t="shared" si="13"/>
        <v>2.7739251040221916E-2</v>
      </c>
      <c r="P30" s="132"/>
      <c r="Q30" s="1"/>
      <c r="R30" s="1"/>
    </row>
    <row r="31" spans="1:18" s="25" customFormat="1" ht="16.5" customHeight="1" thickBot="1" x14ac:dyDescent="0.25">
      <c r="A31" s="1364"/>
      <c r="B31" s="148" t="s">
        <v>40</v>
      </c>
      <c r="C31" s="149"/>
      <c r="D31" s="150" t="s">
        <v>11</v>
      </c>
      <c r="E31" s="151">
        <v>13950</v>
      </c>
      <c r="F31" s="150" t="s">
        <v>11</v>
      </c>
      <c r="G31" s="152">
        <v>14300</v>
      </c>
      <c r="H31" s="139">
        <f t="shared" si="7"/>
        <v>429</v>
      </c>
      <c r="I31" s="140" t="s">
        <v>11</v>
      </c>
      <c r="J31" s="141">
        <f t="shared" si="8"/>
        <v>14729</v>
      </c>
      <c r="K31" s="142">
        <f t="shared" si="9"/>
        <v>81.83</v>
      </c>
      <c r="L31" s="143">
        <v>81.8</v>
      </c>
      <c r="M31" s="74">
        <f t="shared" si="11"/>
        <v>14724</v>
      </c>
      <c r="N31" s="109">
        <f t="shared" si="12"/>
        <v>424</v>
      </c>
      <c r="O31" s="144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365" t="s">
        <v>98</v>
      </c>
      <c r="B32" s="145" t="s">
        <v>41</v>
      </c>
      <c r="C32" s="162" t="s">
        <v>42</v>
      </c>
      <c r="D32" s="163" t="s">
        <v>11</v>
      </c>
      <c r="E32" s="164">
        <v>13950</v>
      </c>
      <c r="F32" s="163" t="s">
        <v>11</v>
      </c>
      <c r="G32" s="165">
        <v>14300</v>
      </c>
      <c r="H32" s="127">
        <f t="shared" si="7"/>
        <v>429</v>
      </c>
      <c r="I32" s="128" t="s">
        <v>11</v>
      </c>
      <c r="J32" s="129">
        <f t="shared" si="8"/>
        <v>14729</v>
      </c>
      <c r="K32" s="105">
        <f t="shared" si="9"/>
        <v>81.83</v>
      </c>
      <c r="L32" s="130">
        <v>81.8</v>
      </c>
      <c r="M32" s="72">
        <f t="shared" si="11"/>
        <v>14724</v>
      </c>
      <c r="N32" s="106">
        <f t="shared" si="12"/>
        <v>424</v>
      </c>
      <c r="O32" s="131">
        <f t="shared" si="13"/>
        <v>2.8786747233349175E-2</v>
      </c>
      <c r="P32" s="132"/>
      <c r="Q32" s="1"/>
      <c r="R32" s="1"/>
    </row>
    <row r="33" spans="1:18" s="25" customFormat="1" ht="16.5" customHeight="1" x14ac:dyDescent="0.2">
      <c r="A33" s="1366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3"/>
      <c r="Q33" s="1"/>
      <c r="R33" s="1"/>
    </row>
    <row r="34" spans="1:18" s="25" customFormat="1" ht="16.5" customHeight="1" thickBot="1" x14ac:dyDescent="0.25">
      <c r="A34" s="1367"/>
      <c r="B34" s="148" t="s">
        <v>44</v>
      </c>
      <c r="C34" s="148" t="s">
        <v>42</v>
      </c>
      <c r="D34" s="150" t="s">
        <v>11</v>
      </c>
      <c r="E34" s="151">
        <v>13950</v>
      </c>
      <c r="F34" s="150" t="s">
        <v>11</v>
      </c>
      <c r="G34" s="152">
        <v>14300</v>
      </c>
      <c r="H34" s="139">
        <f t="shared" si="7"/>
        <v>429</v>
      </c>
      <c r="I34" s="140" t="s">
        <v>11</v>
      </c>
      <c r="J34" s="141">
        <f t="shared" si="8"/>
        <v>14729</v>
      </c>
      <c r="K34" s="142">
        <f t="shared" si="9"/>
        <v>81.83</v>
      </c>
      <c r="L34" s="143">
        <v>81.8</v>
      </c>
      <c r="M34" s="74">
        <f t="shared" si="11"/>
        <v>14724</v>
      </c>
      <c r="N34" s="109">
        <f t="shared" si="12"/>
        <v>424</v>
      </c>
      <c r="O34" s="144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386" t="s">
        <v>45</v>
      </c>
      <c r="B35" s="122" t="s">
        <v>46</v>
      </c>
      <c r="C35" s="123"/>
      <c r="D35" s="124" t="s">
        <v>11</v>
      </c>
      <c r="E35" s="125">
        <v>14300</v>
      </c>
      <c r="F35" s="124" t="s">
        <v>11</v>
      </c>
      <c r="G35" s="126">
        <v>14900</v>
      </c>
      <c r="H35" s="127">
        <f t="shared" si="7"/>
        <v>447</v>
      </c>
      <c r="I35" s="128" t="s">
        <v>11</v>
      </c>
      <c r="J35" s="129">
        <f t="shared" si="8"/>
        <v>15347</v>
      </c>
      <c r="K35" s="105">
        <f t="shared" si="9"/>
        <v>85.26</v>
      </c>
      <c r="L35" s="130">
        <f t="shared" si="10"/>
        <v>85</v>
      </c>
      <c r="M35" s="72">
        <f t="shared" si="11"/>
        <v>15300</v>
      </c>
      <c r="N35" s="106">
        <f t="shared" si="12"/>
        <v>400</v>
      </c>
      <c r="O35" s="131">
        <f t="shared" si="13"/>
        <v>2.6063725809604484E-2</v>
      </c>
      <c r="P35" s="212">
        <v>15300</v>
      </c>
      <c r="Q35" s="1"/>
      <c r="R35" s="1"/>
    </row>
    <row r="36" spans="1:18" s="25" customFormat="1" ht="34.5" customHeight="1" x14ac:dyDescent="0.2">
      <c r="A36" s="1387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4">
        <v>15300</v>
      </c>
      <c r="Q36" s="1"/>
      <c r="R36" s="1"/>
    </row>
    <row r="37" spans="1:18" s="25" customFormat="1" ht="16.5" customHeight="1" thickBot="1" x14ac:dyDescent="0.25">
      <c r="A37" s="1388"/>
      <c r="B37" s="148" t="s">
        <v>48</v>
      </c>
      <c r="C37" s="148" t="s">
        <v>42</v>
      </c>
      <c r="D37" s="150" t="s">
        <v>11</v>
      </c>
      <c r="E37" s="151">
        <v>14300</v>
      </c>
      <c r="F37" s="150" t="s">
        <v>11</v>
      </c>
      <c r="G37" s="152">
        <v>14900</v>
      </c>
      <c r="H37" s="139">
        <f t="shared" si="7"/>
        <v>447</v>
      </c>
      <c r="I37" s="140" t="s">
        <v>11</v>
      </c>
      <c r="J37" s="141">
        <f t="shared" si="8"/>
        <v>15347</v>
      </c>
      <c r="K37" s="142">
        <f t="shared" si="9"/>
        <v>85.26</v>
      </c>
      <c r="L37" s="143">
        <f t="shared" si="10"/>
        <v>85</v>
      </c>
      <c r="M37" s="74">
        <f t="shared" si="11"/>
        <v>15300</v>
      </c>
      <c r="N37" s="109">
        <f t="shared" si="12"/>
        <v>400</v>
      </c>
      <c r="O37" s="144">
        <f t="shared" si="13"/>
        <v>2.6063725809604484E-2</v>
      </c>
      <c r="P37" s="213">
        <v>15300</v>
      </c>
      <c r="Q37" s="1"/>
      <c r="R37" s="1"/>
    </row>
    <row r="38" spans="1:18" s="25" customFormat="1" ht="34.5" customHeight="1" thickBot="1" x14ac:dyDescent="0.25">
      <c r="A38" s="227"/>
      <c r="B38" s="228" t="s">
        <v>50</v>
      </c>
      <c r="C38" s="229" t="s">
        <v>84</v>
      </c>
      <c r="D38" s="1389" t="s">
        <v>34</v>
      </c>
      <c r="E38" s="1390"/>
      <c r="F38" s="230" t="s">
        <v>11</v>
      </c>
      <c r="G38" s="231">
        <v>14050</v>
      </c>
      <c r="H38" s="222">
        <f t="shared" si="7"/>
        <v>421.5</v>
      </c>
      <c r="I38" s="223" t="s">
        <v>11</v>
      </c>
      <c r="J38" s="224">
        <f t="shared" si="8"/>
        <v>14471.5</v>
      </c>
      <c r="K38" s="206">
        <f t="shared" si="9"/>
        <v>80.400000000000006</v>
      </c>
      <c r="L38" s="225">
        <f t="shared" si="10"/>
        <v>80</v>
      </c>
      <c r="M38" s="207">
        <v>14500</v>
      </c>
      <c r="N38" s="208">
        <f t="shared" si="12"/>
        <v>450</v>
      </c>
      <c r="O38" s="226">
        <f t="shared" si="13"/>
        <v>3.1095601699892894E-2</v>
      </c>
      <c r="P38" s="209"/>
      <c r="Q38" s="1"/>
      <c r="R38" s="1"/>
    </row>
    <row r="39" spans="1:18" s="25" customFormat="1" ht="34.5" customHeight="1" thickBot="1" x14ac:dyDescent="0.25">
      <c r="A39" s="216" t="s">
        <v>89</v>
      </c>
      <c r="B39" s="217" t="s">
        <v>90</v>
      </c>
      <c r="C39" s="218"/>
      <c r="D39" s="219"/>
      <c r="E39" s="220"/>
      <c r="F39" s="221" t="s">
        <v>11</v>
      </c>
      <c r="G39" s="205">
        <v>14900</v>
      </c>
      <c r="H39" s="222">
        <f t="shared" si="7"/>
        <v>447</v>
      </c>
      <c r="I39" s="223" t="s">
        <v>11</v>
      </c>
      <c r="J39" s="224">
        <f t="shared" si="8"/>
        <v>15347</v>
      </c>
      <c r="K39" s="206">
        <f t="shared" si="9"/>
        <v>85.26</v>
      </c>
      <c r="L39" s="225">
        <f t="shared" si="10"/>
        <v>85</v>
      </c>
      <c r="M39" s="207">
        <f t="shared" si="11"/>
        <v>15300</v>
      </c>
      <c r="N39" s="208">
        <f t="shared" si="12"/>
        <v>400</v>
      </c>
      <c r="O39" s="131">
        <f t="shared" si="13"/>
        <v>2.6063725809604484E-2</v>
      </c>
      <c r="P39" s="132"/>
      <c r="Q39" s="1"/>
      <c r="R39" s="1"/>
    </row>
    <row r="40" spans="1:18" s="25" customFormat="1" ht="16.5" customHeight="1" x14ac:dyDescent="0.2">
      <c r="A40" s="1365" t="s">
        <v>52</v>
      </c>
      <c r="B40" s="122" t="s">
        <v>53</v>
      </c>
      <c r="C40" s="123"/>
      <c r="D40" s="124" t="s">
        <v>11</v>
      </c>
      <c r="E40" s="167">
        <v>13950</v>
      </c>
      <c r="F40" s="124" t="s">
        <v>11</v>
      </c>
      <c r="G40" s="168">
        <v>14300</v>
      </c>
      <c r="H40" s="127">
        <f t="shared" si="7"/>
        <v>429</v>
      </c>
      <c r="I40" s="128" t="s">
        <v>11</v>
      </c>
      <c r="J40" s="129">
        <f t="shared" si="8"/>
        <v>14729</v>
      </c>
      <c r="K40" s="105">
        <f t="shared" si="9"/>
        <v>81.83</v>
      </c>
      <c r="L40" s="130">
        <v>81.8</v>
      </c>
      <c r="M40" s="72">
        <f t="shared" si="11"/>
        <v>14724</v>
      </c>
      <c r="N40" s="106">
        <f t="shared" si="12"/>
        <v>424</v>
      </c>
      <c r="O40" s="233">
        <f t="shared" si="13"/>
        <v>2.8786747233349175E-2</v>
      </c>
      <c r="P40" s="234">
        <v>14724</v>
      </c>
      <c r="Q40" s="1"/>
      <c r="R40" s="1"/>
    </row>
    <row r="41" spans="1:18" s="25" customFormat="1" ht="34.5" customHeight="1" x14ac:dyDescent="0.2">
      <c r="A41" s="1366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2">
        <v>83.8</v>
      </c>
      <c r="M41" s="73">
        <f>+L41*120</f>
        <v>10056</v>
      </c>
      <c r="N41" s="8">
        <f t="shared" si="12"/>
        <v>306</v>
      </c>
      <c r="O41" s="235">
        <f t="shared" si="13"/>
        <v>3.0470500373412996E-2</v>
      </c>
      <c r="P41" s="134">
        <v>10056</v>
      </c>
      <c r="Q41" s="1"/>
      <c r="R41" s="1"/>
    </row>
    <row r="42" spans="1:18" s="25" customFormat="1" ht="16.5" customHeight="1" x14ac:dyDescent="0.2">
      <c r="A42" s="1366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5">
        <f t="shared" si="13"/>
        <v>2.3434884499497825E-2</v>
      </c>
      <c r="P42" s="236">
        <v>5940</v>
      </c>
      <c r="Q42" s="1"/>
      <c r="R42" s="1"/>
    </row>
    <row r="43" spans="1:18" s="25" customFormat="1" ht="34.5" customHeight="1" thickBot="1" x14ac:dyDescent="0.25">
      <c r="A43" s="1367"/>
      <c r="B43" s="135" t="s">
        <v>56</v>
      </c>
      <c r="C43" s="135" t="s">
        <v>57</v>
      </c>
      <c r="D43" s="1260" t="s">
        <v>34</v>
      </c>
      <c r="E43" s="1289"/>
      <c r="F43" s="113" t="s">
        <v>11</v>
      </c>
      <c r="G43" s="169">
        <v>5600</v>
      </c>
      <c r="H43" s="139">
        <f t="shared" si="7"/>
        <v>168</v>
      </c>
      <c r="I43" s="140" t="s">
        <v>11</v>
      </c>
      <c r="J43" s="141">
        <f t="shared" si="8"/>
        <v>5768</v>
      </c>
      <c r="K43" s="142">
        <f t="shared" si="9"/>
        <v>32.04</v>
      </c>
      <c r="L43" s="311">
        <f t="shared" si="10"/>
        <v>32</v>
      </c>
      <c r="M43" s="74">
        <f t="shared" si="11"/>
        <v>5760</v>
      </c>
      <c r="N43" s="109">
        <f t="shared" si="12"/>
        <v>160</v>
      </c>
      <c r="O43" s="237">
        <f t="shared" si="13"/>
        <v>2.7739251040221916E-2</v>
      </c>
      <c r="P43" s="213">
        <v>5760</v>
      </c>
      <c r="Q43" s="1"/>
      <c r="R43" s="1"/>
    </row>
    <row r="44" spans="1:18" s="25" customFormat="1" ht="34.5" customHeight="1" x14ac:dyDescent="0.2">
      <c r="A44" s="1381" t="s">
        <v>58</v>
      </c>
      <c r="B44" s="170" t="s">
        <v>59</v>
      </c>
      <c r="C44" s="123"/>
      <c r="D44" s="124" t="s">
        <v>11</v>
      </c>
      <c r="E44" s="167">
        <v>13950</v>
      </c>
      <c r="F44" s="124" t="s">
        <v>11</v>
      </c>
      <c r="G44" s="168">
        <v>14508</v>
      </c>
      <c r="H44" s="127"/>
      <c r="I44" s="128" t="s">
        <v>11</v>
      </c>
      <c r="J44" s="129"/>
      <c r="K44" s="105"/>
      <c r="L44" s="307"/>
      <c r="M44" s="171">
        <v>14940</v>
      </c>
      <c r="N44" s="106"/>
      <c r="O44" s="102">
        <v>2.9000000000000001E-2</v>
      </c>
      <c r="P44" s="232">
        <v>14508</v>
      </c>
      <c r="Q44" s="1"/>
      <c r="R44" s="1"/>
    </row>
    <row r="45" spans="1:18" s="25" customFormat="1" ht="42" customHeight="1" x14ac:dyDescent="0.2">
      <c r="A45" s="1382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10"/>
      <c r="M45" s="309">
        <v>540</v>
      </c>
      <c r="N45" s="8"/>
      <c r="O45" s="241"/>
      <c r="P45" s="172">
        <v>520</v>
      </c>
      <c r="Q45" s="1"/>
      <c r="R45" s="1"/>
    </row>
    <row r="46" spans="1:18" ht="89.1" customHeight="1" thickBot="1" x14ac:dyDescent="0.25">
      <c r="A46" s="1383"/>
      <c r="B46" s="173" t="s">
        <v>61</v>
      </c>
      <c r="C46" s="135" t="s">
        <v>62</v>
      </c>
      <c r="D46" s="113" t="s">
        <v>11</v>
      </c>
      <c r="E46" s="174">
        <v>15000</v>
      </c>
      <c r="F46" s="1260" t="s">
        <v>34</v>
      </c>
      <c r="G46" s="1289"/>
      <c r="H46" s="139"/>
      <c r="I46" s="140" t="s">
        <v>11</v>
      </c>
      <c r="J46" s="141"/>
      <c r="K46" s="142"/>
      <c r="L46" s="308"/>
      <c r="M46" s="74"/>
      <c r="N46" s="109"/>
      <c r="O46" s="144"/>
      <c r="P46" s="238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394" t="s">
        <v>8</v>
      </c>
      <c r="E48" s="1395"/>
      <c r="F48" s="1379" t="s">
        <v>2</v>
      </c>
      <c r="G48" s="1380"/>
      <c r="H48" s="86">
        <v>0.03</v>
      </c>
      <c r="I48" s="1293" t="s">
        <v>81</v>
      </c>
      <c r="J48" s="1294"/>
      <c r="K48" s="80"/>
      <c r="L48" s="81" t="s">
        <v>79</v>
      </c>
      <c r="M48" s="1384" t="s">
        <v>81</v>
      </c>
      <c r="N48" s="1385"/>
      <c r="O48" s="116" t="s">
        <v>80</v>
      </c>
      <c r="P48" s="214" t="s">
        <v>93</v>
      </c>
    </row>
    <row r="49" spans="1:18" ht="28.5" customHeight="1" thickBot="1" x14ac:dyDescent="0.25">
      <c r="A49" s="166"/>
      <c r="B49" s="175" t="s">
        <v>64</v>
      </c>
      <c r="C49" s="166"/>
      <c r="D49" s="1374"/>
      <c r="E49" s="1375"/>
      <c r="H49" s="65"/>
      <c r="J49" s="66"/>
      <c r="K49" s="56"/>
      <c r="N49" s="8"/>
    </row>
    <row r="50" spans="1:18" s="25" customFormat="1" x14ac:dyDescent="0.25">
      <c r="A50" s="1396" t="s">
        <v>58</v>
      </c>
      <c r="B50" s="160" t="s">
        <v>59</v>
      </c>
      <c r="C50" s="176"/>
      <c r="D50" s="163" t="s">
        <v>11</v>
      </c>
      <c r="E50" s="177">
        <v>7950</v>
      </c>
      <c r="F50" s="210" t="s">
        <v>11</v>
      </c>
      <c r="G50" s="177">
        <v>8268</v>
      </c>
      <c r="H50" s="178">
        <f t="shared" si="7"/>
        <v>248.04</v>
      </c>
      <c r="I50" s="179"/>
      <c r="J50" s="129">
        <f t="shared" si="8"/>
        <v>8516.0400000000009</v>
      </c>
      <c r="K50" s="105">
        <f t="shared" si="9"/>
        <v>47.31</v>
      </c>
      <c r="L50" s="130"/>
      <c r="M50" s="72">
        <v>8516</v>
      </c>
      <c r="N50" s="106">
        <f t="shared" ref="N50:N52" si="14">+M50-G50</f>
        <v>248</v>
      </c>
      <c r="O50" s="131">
        <f t="shared" ref="O50:O52" si="15">+N50/J50</f>
        <v>2.9121516573430841E-2</v>
      </c>
      <c r="P50" s="132"/>
      <c r="Q50" s="1"/>
      <c r="R50" s="1"/>
    </row>
    <row r="51" spans="1:18" s="25" customFormat="1" ht="29.25" customHeight="1" x14ac:dyDescent="0.25">
      <c r="A51" s="1397"/>
      <c r="B51" s="12" t="s">
        <v>67</v>
      </c>
      <c r="C51" s="5"/>
      <c r="D51" s="21" t="s">
        <v>11</v>
      </c>
      <c r="E51" s="90"/>
      <c r="F51" s="120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5"/>
      <c r="M51" s="272">
        <v>367</v>
      </c>
      <c r="N51" s="259">
        <f t="shared" si="14"/>
        <v>11</v>
      </c>
      <c r="O51" s="260">
        <f t="shared" si="15"/>
        <v>2.9998909130577071E-2</v>
      </c>
      <c r="P51" s="247"/>
      <c r="Q51" s="1"/>
      <c r="R51" s="1"/>
    </row>
    <row r="52" spans="1:18" s="25" customFormat="1" ht="35.25" customHeight="1" thickBot="1" x14ac:dyDescent="0.3">
      <c r="A52" s="1398"/>
      <c r="B52" s="135" t="s">
        <v>70</v>
      </c>
      <c r="C52" s="180" t="s">
        <v>71</v>
      </c>
      <c r="D52" s="181" t="s">
        <v>11</v>
      </c>
      <c r="E52" s="182"/>
      <c r="F52" s="183" t="s">
        <v>11</v>
      </c>
      <c r="G52" s="184">
        <v>10400</v>
      </c>
      <c r="H52" s="185">
        <f t="shared" si="7"/>
        <v>312</v>
      </c>
      <c r="I52" s="186"/>
      <c r="J52" s="187">
        <f t="shared" si="8"/>
        <v>10712</v>
      </c>
      <c r="K52" s="188">
        <f t="shared" si="9"/>
        <v>59.51</v>
      </c>
      <c r="L52" s="143">
        <v>59.5</v>
      </c>
      <c r="M52" s="75">
        <f t="shared" si="11"/>
        <v>10710</v>
      </c>
      <c r="N52" s="189">
        <f t="shared" si="14"/>
        <v>310</v>
      </c>
      <c r="O52" s="190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9"/>
      <c r="B53" s="276" t="s">
        <v>72</v>
      </c>
      <c r="C53" s="269"/>
      <c r="D53" s="1399"/>
      <c r="E53" s="1400"/>
      <c r="F53" s="1372"/>
      <c r="G53" s="1373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391"/>
      <c r="B54" s="242" t="s">
        <v>86</v>
      </c>
      <c r="C54" s="195" t="s">
        <v>87</v>
      </c>
      <c r="D54" s="283"/>
      <c r="E54" s="284" t="s">
        <v>34</v>
      </c>
      <c r="F54" s="163" t="s">
        <v>11</v>
      </c>
      <c r="G54" s="211">
        <v>6950</v>
      </c>
      <c r="H54" s="285"/>
      <c r="I54" s="286"/>
      <c r="J54" s="287"/>
      <c r="K54" s="288"/>
      <c r="L54" s="130"/>
      <c r="M54" s="289">
        <v>6950</v>
      </c>
      <c r="N54" s="290"/>
      <c r="O54" s="291"/>
      <c r="P54" s="274" t="s">
        <v>96</v>
      </c>
      <c r="Q54" s="118"/>
      <c r="R54" s="118"/>
    </row>
    <row r="55" spans="1:18" s="119" customFormat="1" ht="15" customHeight="1" thickBot="1" x14ac:dyDescent="0.3">
      <c r="A55" s="1392"/>
      <c r="B55" s="204" t="s">
        <v>86</v>
      </c>
      <c r="C55" s="248" t="s">
        <v>88</v>
      </c>
      <c r="D55" s="292"/>
      <c r="E55" s="293" t="s">
        <v>34</v>
      </c>
      <c r="F55" s="113" t="s">
        <v>11</v>
      </c>
      <c r="G55" s="294">
        <v>13900</v>
      </c>
      <c r="H55" s="185"/>
      <c r="I55" s="186"/>
      <c r="J55" s="187"/>
      <c r="K55" s="188"/>
      <c r="L55" s="143"/>
      <c r="M55" s="75">
        <v>13900</v>
      </c>
      <c r="N55" s="189"/>
      <c r="O55" s="190"/>
      <c r="P55" s="275" t="s">
        <v>96</v>
      </c>
      <c r="Q55" s="118"/>
      <c r="R55" s="118"/>
    </row>
    <row r="56" spans="1:18" s="25" customFormat="1" ht="35.25" customHeight="1" x14ac:dyDescent="0.25">
      <c r="A56" s="1392"/>
      <c r="B56" s="266" t="s">
        <v>73</v>
      </c>
      <c r="C56" s="277" t="s">
        <v>75</v>
      </c>
      <c r="D56" s="97" t="s">
        <v>11</v>
      </c>
      <c r="E56" s="278">
        <v>3100</v>
      </c>
      <c r="F56" s="121" t="s">
        <v>11</v>
      </c>
      <c r="G56" s="278">
        <v>3200</v>
      </c>
      <c r="H56" s="67"/>
      <c r="I56" s="68"/>
      <c r="J56" s="69"/>
      <c r="K56" s="70"/>
      <c r="L56" s="71"/>
      <c r="M56" s="279">
        <v>3300</v>
      </c>
      <c r="N56" s="280"/>
      <c r="O56" s="281"/>
      <c r="P56" s="282">
        <v>3300</v>
      </c>
      <c r="Q56" s="1"/>
      <c r="R56" s="1"/>
    </row>
    <row r="57" spans="1:18" s="25" customFormat="1" ht="35.25" customHeight="1" x14ac:dyDescent="0.25">
      <c r="A57" s="1392"/>
      <c r="B57" s="268" t="s">
        <v>95</v>
      </c>
      <c r="C57" s="261" t="s">
        <v>74</v>
      </c>
      <c r="D57" s="262" t="s">
        <v>11</v>
      </c>
      <c r="E57" s="263" t="s">
        <v>34</v>
      </c>
      <c r="F57" s="264" t="s">
        <v>11</v>
      </c>
      <c r="G57" s="265">
        <v>2300</v>
      </c>
      <c r="H57" s="251"/>
      <c r="I57" s="252"/>
      <c r="J57" s="253"/>
      <c r="K57" s="254"/>
      <c r="L57" s="255"/>
      <c r="M57" s="256">
        <v>2400</v>
      </c>
      <c r="N57" s="257"/>
      <c r="O57" s="258"/>
      <c r="P57" s="270">
        <v>2400</v>
      </c>
      <c r="Q57" s="1"/>
      <c r="R57" s="1"/>
    </row>
    <row r="58" spans="1:18" s="25" customFormat="1" ht="35.25" customHeight="1" x14ac:dyDescent="0.25">
      <c r="A58" s="1392"/>
      <c r="B58" s="267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2">
        <v>1650</v>
      </c>
      <c r="N58" s="259"/>
      <c r="O58" s="260"/>
      <c r="P58" s="250">
        <v>1650</v>
      </c>
      <c r="Q58" s="1"/>
      <c r="R58" s="1"/>
    </row>
    <row r="59" spans="1:18" s="25" customFormat="1" ht="35.25" customHeight="1" thickBot="1" x14ac:dyDescent="0.3">
      <c r="A59" s="1393"/>
      <c r="B59" s="296" t="s">
        <v>94</v>
      </c>
      <c r="C59" s="297" t="s">
        <v>74</v>
      </c>
      <c r="D59" s="298" t="s">
        <v>11</v>
      </c>
      <c r="E59" s="299" t="s">
        <v>34</v>
      </c>
      <c r="F59" s="298" t="s">
        <v>11</v>
      </c>
      <c r="G59" s="299">
        <v>1150</v>
      </c>
      <c r="H59" s="300"/>
      <c r="I59" s="301"/>
      <c r="J59" s="302"/>
      <c r="K59" s="303"/>
      <c r="L59" s="304"/>
      <c r="M59" s="273">
        <v>1200</v>
      </c>
      <c r="N59" s="305"/>
      <c r="O59" s="306"/>
      <c r="P59" s="271">
        <v>1200</v>
      </c>
      <c r="Q59" s="1"/>
      <c r="R59" s="1"/>
    </row>
  </sheetData>
  <mergeCells count="26">
    <mergeCell ref="A54:A59"/>
    <mergeCell ref="A40:A43"/>
    <mergeCell ref="D43:E43"/>
    <mergeCell ref="D48:E48"/>
    <mergeCell ref="A50:A52"/>
    <mergeCell ref="D53:E53"/>
    <mergeCell ref="M48:N48"/>
    <mergeCell ref="I48:J48"/>
    <mergeCell ref="A32:A34"/>
    <mergeCell ref="A35:A37"/>
    <mergeCell ref="D38:E38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:N4"/>
    <mergeCell ref="A30:A31"/>
    <mergeCell ref="A18:A29"/>
    <mergeCell ref="I4:J4"/>
    <mergeCell ref="A5:A11"/>
    <mergeCell ref="A12:A17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2026 - 2027</vt:lpstr>
      <vt:lpstr>Full time</vt:lpstr>
      <vt:lpstr>PT</vt:lpstr>
      <vt:lpstr>other</vt:lpstr>
      <vt:lpstr>Header</vt:lpstr>
      <vt:lpstr>Overseas</vt:lpstr>
      <vt:lpstr>'2026 - 2027'!Print_Area</vt:lpstr>
      <vt:lpstr>'Full time'!Print_Area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Rachael Hart</cp:lastModifiedBy>
  <cp:lastPrinted>2025-07-16T15:59:00Z</cp:lastPrinted>
  <dcterms:created xsi:type="dcterms:W3CDTF">2021-09-02T13:05:45Z</dcterms:created>
  <dcterms:modified xsi:type="dcterms:W3CDTF">2025-07-16T15:59:06Z</dcterms:modified>
</cp:coreProperties>
</file>