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nglethorpe\Work Folders\Desktop\"/>
    </mc:Choice>
  </mc:AlternateContent>
  <xr:revisionPtr revIDLastSave="0" documentId="13_ncr:1_{0D216DA5-6D81-4971-B762-1B5B2EA3B1B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- 2027" sheetId="2" r:id="rId1"/>
    <sheet name="Full time" sheetId="6" state="hidden" r:id="rId2"/>
    <sheet name="PT" sheetId="7" state="hidden" r:id="rId3"/>
    <sheet name="other" sheetId="8" state="hidden" r:id="rId4"/>
    <sheet name="Header" sheetId="5" state="hidden" r:id="rId5"/>
    <sheet name="Overseas" sheetId="4" state="hidden" r:id="rId6"/>
  </sheets>
  <definedNames>
    <definedName name="_xlnm.Print_Area" localSheetId="0">'2026 - 2027'!$A$2:$J$99</definedName>
    <definedName name="_xlnm.Print_Area" localSheetId="1">'Full time'!$A$1:$Y$53</definedName>
    <definedName name="_xlnm.Print_Area" localSheetId="3">other!$A$1:$Y$86</definedName>
    <definedName name="_xlnm.Print_Area" localSheetId="2">PT!$A$1:$Y$86</definedName>
    <definedName name="_xlnm.Print_Titles" localSheetId="1">'Full time'!$2:$2</definedName>
    <definedName name="_xlnm.Print_Titles" localSheetId="2">PT!$2:$2</definedName>
  </definedNames>
  <calcPr calcId="191029"/>
</workbook>
</file>

<file path=xl/calcChain.xml><?xml version="1.0" encoding="utf-8"?>
<calcChain xmlns="http://schemas.openxmlformats.org/spreadsheetml/2006/main">
  <c r="H33" i="2" l="1"/>
  <c r="E33" i="2"/>
  <c r="J3" i="7" l="1"/>
  <c r="L3" i="7"/>
  <c r="M3" i="7"/>
  <c r="N3" i="7"/>
  <c r="O3" i="7" s="1"/>
  <c r="W3" i="7"/>
  <c r="X3" i="7"/>
  <c r="Y3" i="7" s="1"/>
  <c r="J4" i="7"/>
  <c r="L4" i="7"/>
  <c r="M4" i="7" s="1"/>
  <c r="N4" i="7" s="1"/>
  <c r="O4" i="7" s="1"/>
  <c r="W4" i="7"/>
  <c r="X4" i="7" s="1"/>
  <c r="Y4" i="7" s="1"/>
  <c r="J5" i="7"/>
  <c r="L5" i="7" s="1"/>
  <c r="P5" i="7"/>
  <c r="R5" i="7"/>
  <c r="S5" i="7" s="1"/>
  <c r="T5" i="7" s="1"/>
  <c r="W5" i="7"/>
  <c r="Y5" i="7"/>
  <c r="J6" i="7"/>
  <c r="L6" i="7" s="1"/>
  <c r="M6" i="7" s="1"/>
  <c r="N6" i="7" s="1"/>
  <c r="O6" i="7" s="1"/>
  <c r="W6" i="7"/>
  <c r="X6" i="7" s="1"/>
  <c r="Y6" i="7" s="1"/>
  <c r="J7" i="7"/>
  <c r="L7" i="7"/>
  <c r="M7" i="7" s="1"/>
  <c r="O7" i="7"/>
  <c r="P7" i="7" s="1"/>
  <c r="R7" i="7"/>
  <c r="T7" i="7"/>
  <c r="W7" i="7"/>
  <c r="Y7" i="7"/>
  <c r="J8" i="7"/>
  <c r="L8" i="7" s="1"/>
  <c r="M8" i="7" s="1"/>
  <c r="N8" i="7" s="1"/>
  <c r="O8" i="7" s="1"/>
  <c r="W8" i="7"/>
  <c r="X8" i="7" s="1"/>
  <c r="Y8" i="7" s="1"/>
  <c r="J9" i="7"/>
  <c r="L9" i="7" s="1"/>
  <c r="M9" i="7" s="1"/>
  <c r="N9" i="7" s="1"/>
  <c r="O9" i="7" s="1"/>
  <c r="W9" i="7"/>
  <c r="Y9" i="7"/>
  <c r="J10" i="7"/>
  <c r="L10" i="7" s="1"/>
  <c r="M10" i="7" s="1"/>
  <c r="O10" i="7"/>
  <c r="P10" i="7" s="1"/>
  <c r="R10" i="7"/>
  <c r="S10" i="7" s="1"/>
  <c r="T10" i="7" s="1"/>
  <c r="W10" i="7"/>
  <c r="Y10" i="7"/>
  <c r="J11" i="7"/>
  <c r="L11" i="7" s="1"/>
  <c r="M11" i="7" s="1"/>
  <c r="O11" i="7"/>
  <c r="W11" i="7"/>
  <c r="X11" i="7" s="1"/>
  <c r="Y11" i="7"/>
  <c r="J12" i="7"/>
  <c r="L12" i="7" s="1"/>
  <c r="M12" i="7" s="1"/>
  <c r="O12" i="7"/>
  <c r="W12" i="7"/>
  <c r="Y12" i="7"/>
  <c r="J13" i="7"/>
  <c r="L13" i="7" s="1"/>
  <c r="M13" i="7" s="1"/>
  <c r="O13" i="7"/>
  <c r="P13" i="7" s="1"/>
  <c r="Q13" i="7" s="1"/>
  <c r="W13" i="7"/>
  <c r="Y13" i="7"/>
  <c r="J14" i="7"/>
  <c r="L14" i="7" s="1"/>
  <c r="M14" i="7" s="1"/>
  <c r="N14" i="7" s="1"/>
  <c r="O14" i="7" s="1"/>
  <c r="P14" i="7" s="1"/>
  <c r="Q14" i="7" s="1"/>
  <c r="W14" i="7"/>
  <c r="Y14" i="7"/>
  <c r="J15" i="7"/>
  <c r="L15" i="7"/>
  <c r="M15" i="7" s="1"/>
  <c r="N15" i="7" s="1"/>
  <c r="O15" i="7" s="1"/>
  <c r="W15" i="7"/>
  <c r="Y15" i="7"/>
  <c r="J16" i="7"/>
  <c r="L16" i="7"/>
  <c r="M16" i="7" s="1"/>
  <c r="N16" i="7" s="1"/>
  <c r="O16" i="7" s="1"/>
  <c r="P16" i="7" s="1"/>
  <c r="Q16" i="7" s="1"/>
  <c r="W16" i="7"/>
  <c r="X16" i="7" s="1"/>
  <c r="Y16" i="7" s="1"/>
  <c r="J17" i="7"/>
  <c r="L17" i="7" s="1"/>
  <c r="M17" i="7" s="1"/>
  <c r="N17" i="7" s="1"/>
  <c r="O17" i="7" s="1"/>
  <c r="W17" i="7"/>
  <c r="X17" i="7" s="1"/>
  <c r="Y17" i="7" s="1"/>
  <c r="J18" i="7"/>
  <c r="L18" i="7" s="1"/>
  <c r="M18" i="7" s="1"/>
  <c r="N18" i="7"/>
  <c r="O18" i="7" s="1"/>
  <c r="W18" i="7"/>
  <c r="X18" i="7"/>
  <c r="Y18" i="7" s="1"/>
  <c r="J19" i="7"/>
  <c r="L19" i="7" s="1"/>
  <c r="M19" i="7" s="1"/>
  <c r="N19" i="7" s="1"/>
  <c r="O19" i="7" s="1"/>
  <c r="W19" i="7"/>
  <c r="X19" i="7" s="1"/>
  <c r="Y19" i="7" s="1"/>
  <c r="J20" i="7"/>
  <c r="L20" i="7"/>
  <c r="M20" i="7" s="1"/>
  <c r="N20" i="7" s="1"/>
  <c r="O20" i="7" s="1"/>
  <c r="P20" i="7" s="1"/>
  <c r="Q20" i="7" s="1"/>
  <c r="W20" i="7"/>
  <c r="X20" i="7" s="1"/>
  <c r="Y20" i="7" s="1"/>
  <c r="J21" i="7"/>
  <c r="L21" i="7" s="1"/>
  <c r="M21" i="7" s="1"/>
  <c r="N21" i="7" s="1"/>
  <c r="O21" i="7" s="1"/>
  <c r="W21" i="7"/>
  <c r="X21" i="7" s="1"/>
  <c r="Y21" i="7" s="1"/>
  <c r="J22" i="7"/>
  <c r="L22" i="7" s="1"/>
  <c r="M22" i="7" s="1"/>
  <c r="N22" i="7" s="1"/>
  <c r="O22" i="7" s="1"/>
  <c r="W22" i="7"/>
  <c r="X22" i="7"/>
  <c r="Y22" i="7" s="1"/>
  <c r="J23" i="7"/>
  <c r="L23" i="7" s="1"/>
  <c r="M23" i="7" s="1"/>
  <c r="N23" i="7" s="1"/>
  <c r="O23" i="7" s="1"/>
  <c r="W23" i="7"/>
  <c r="X23" i="7" s="1"/>
  <c r="Y23" i="7" s="1"/>
  <c r="P24" i="7"/>
  <c r="R24" i="7"/>
  <c r="S24" i="7" s="1"/>
  <c r="T24" i="7" s="1"/>
  <c r="W24" i="7"/>
  <c r="X24" i="7"/>
  <c r="Y24" i="7" s="1"/>
  <c r="R25" i="7"/>
  <c r="S25" i="7" s="1"/>
  <c r="T25" i="7" s="1"/>
  <c r="W25" i="7"/>
  <c r="X25" i="7" s="1"/>
  <c r="Y25" i="7" s="1"/>
  <c r="R26" i="7"/>
  <c r="W26" i="7"/>
  <c r="Y26" i="7"/>
  <c r="R27" i="7"/>
  <c r="W27" i="7"/>
  <c r="Y27" i="7"/>
  <c r="L28" i="7"/>
  <c r="R28" i="7"/>
  <c r="T28" i="7"/>
  <c r="W28" i="7"/>
  <c r="Y28" i="7"/>
  <c r="J29" i="7"/>
  <c r="L29" i="7"/>
  <c r="M29" i="7" s="1"/>
  <c r="N29" i="7" s="1"/>
  <c r="O29" i="7" s="1"/>
  <c r="P29" i="7"/>
  <c r="Q29" i="7" s="1"/>
  <c r="W29" i="7"/>
  <c r="X29" i="7" s="1"/>
  <c r="Y29" i="7" s="1"/>
  <c r="J30" i="7"/>
  <c r="L30" i="7" s="1"/>
  <c r="M30" i="7" s="1"/>
  <c r="N30" i="7" s="1"/>
  <c r="O30" i="7"/>
  <c r="W30" i="7"/>
  <c r="Y30" i="7"/>
  <c r="J31" i="7"/>
  <c r="L31" i="7" s="1"/>
  <c r="M31" i="7" s="1"/>
  <c r="N31" i="7" s="1"/>
  <c r="O31" i="7" s="1"/>
  <c r="W31" i="7"/>
  <c r="Y31" i="7"/>
  <c r="J32" i="7"/>
  <c r="L32" i="7" s="1"/>
  <c r="M32" i="7" s="1"/>
  <c r="N32" i="7" s="1"/>
  <c r="O32" i="7" s="1"/>
  <c r="W32" i="7"/>
  <c r="X32" i="7"/>
  <c r="Y32" i="7" s="1"/>
  <c r="J33" i="7"/>
  <c r="L33" i="7" s="1"/>
  <c r="M33" i="7" s="1"/>
  <c r="N33" i="7"/>
  <c r="O33" i="7" s="1"/>
  <c r="W33" i="7"/>
  <c r="X33" i="7" s="1"/>
  <c r="Y33" i="7" s="1"/>
  <c r="J34" i="7"/>
  <c r="L34" i="7" s="1"/>
  <c r="M34" i="7" s="1"/>
  <c r="N34" i="7" s="1"/>
  <c r="O34" i="7" s="1"/>
  <c r="W34" i="7"/>
  <c r="X34" i="7" s="1"/>
  <c r="Y34" i="7" s="1"/>
  <c r="J35" i="7"/>
  <c r="L35" i="7"/>
  <c r="M35" i="7" s="1"/>
  <c r="N35" i="7" s="1"/>
  <c r="O35" i="7" s="1"/>
  <c r="P35" i="7" s="1"/>
  <c r="Q35" i="7" s="1"/>
  <c r="W35" i="7"/>
  <c r="Y35" i="7"/>
  <c r="L36" i="7"/>
  <c r="Q36" i="7"/>
  <c r="R36" i="7"/>
  <c r="W36" i="7"/>
  <c r="Y36" i="7"/>
  <c r="L37" i="7"/>
  <c r="R37" i="7"/>
  <c r="W37" i="7"/>
  <c r="Y37" i="7"/>
  <c r="R38" i="7"/>
  <c r="S38" i="7" s="1"/>
  <c r="T38" i="7" s="1"/>
  <c r="W38" i="7"/>
  <c r="Y38" i="7"/>
  <c r="R39" i="7"/>
  <c r="S39" i="7" s="1"/>
  <c r="T39" i="7" s="1"/>
  <c r="W39" i="7"/>
  <c r="Y39" i="7"/>
  <c r="L40" i="7"/>
  <c r="R40" i="7"/>
  <c r="W40" i="7"/>
  <c r="J41" i="7"/>
  <c r="L41" i="7" s="1"/>
  <c r="M41" i="7" s="1"/>
  <c r="N41" i="7"/>
  <c r="O41" i="7" s="1"/>
  <c r="R41" i="7" s="1"/>
  <c r="W41" i="7"/>
  <c r="X41" i="7"/>
  <c r="Y41" i="7" s="1"/>
  <c r="J42" i="7"/>
  <c r="L42" i="7" s="1"/>
  <c r="M42" i="7" s="1"/>
  <c r="N42" i="7" s="1"/>
  <c r="O42" i="7" s="1"/>
  <c r="W42" i="7"/>
  <c r="X42" i="7" s="1"/>
  <c r="Y42" i="7" s="1"/>
  <c r="R43" i="7"/>
  <c r="S43" i="7"/>
  <c r="T43" i="7" s="1"/>
  <c r="W43" i="7"/>
  <c r="X43" i="7" s="1"/>
  <c r="Y43" i="7" s="1"/>
  <c r="J44" i="7"/>
  <c r="L44" i="7" s="1"/>
  <c r="M44" i="7" s="1"/>
  <c r="N44" i="7" s="1"/>
  <c r="O44" i="7" s="1"/>
  <c r="W44" i="7"/>
  <c r="Y44" i="7"/>
  <c r="J45" i="7"/>
  <c r="L45" i="7" s="1"/>
  <c r="M45" i="7" s="1"/>
  <c r="N45" i="7"/>
  <c r="O45" i="7" s="1"/>
  <c r="W45" i="7"/>
  <c r="Y45" i="7"/>
  <c r="J46" i="7"/>
  <c r="L46" i="7" s="1"/>
  <c r="M46" i="7" s="1"/>
  <c r="N46" i="7" s="1"/>
  <c r="O46" i="7" s="1"/>
  <c r="W46" i="7"/>
  <c r="X46" i="7" s="1"/>
  <c r="Y46" i="7" s="1"/>
  <c r="J47" i="7"/>
  <c r="L47" i="7" s="1"/>
  <c r="M47" i="7" s="1"/>
  <c r="N47" i="7" s="1"/>
  <c r="O47" i="7" s="1"/>
  <c r="W47" i="7"/>
  <c r="Y47" i="7"/>
  <c r="J48" i="7"/>
  <c r="L48" i="7" s="1"/>
  <c r="M48" i="7" s="1"/>
  <c r="N48" i="7" s="1"/>
  <c r="O48" i="7" s="1"/>
  <c r="W48" i="7"/>
  <c r="X48" i="7" s="1"/>
  <c r="Y48" i="7" s="1"/>
  <c r="J49" i="7"/>
  <c r="L49" i="7" s="1"/>
  <c r="M49" i="7" s="1"/>
  <c r="N49" i="7" s="1"/>
  <c r="O49" i="7" s="1"/>
  <c r="W49" i="7"/>
  <c r="X49" i="7"/>
  <c r="Y49" i="7" s="1"/>
  <c r="J50" i="7"/>
  <c r="L50" i="7" s="1"/>
  <c r="M50" i="7" s="1"/>
  <c r="N50" i="7" s="1"/>
  <c r="P50" i="7"/>
  <c r="J51" i="7"/>
  <c r="L51" i="7" s="1"/>
  <c r="M51" i="7" s="1"/>
  <c r="N51" i="7" s="1"/>
  <c r="P51" i="7"/>
  <c r="P89" i="8"/>
  <c r="P88" i="8"/>
  <c r="J83" i="8"/>
  <c r="L83" i="8" s="1"/>
  <c r="M83" i="8" s="1"/>
  <c r="W79" i="8"/>
  <c r="X79" i="8" s="1"/>
  <c r="W78" i="8"/>
  <c r="X78" i="8" s="1"/>
  <c r="W77" i="8"/>
  <c r="X77" i="8" s="1"/>
  <c r="W76" i="8"/>
  <c r="X76" i="8" s="1"/>
  <c r="Y73" i="8"/>
  <c r="W73" i="8"/>
  <c r="P73" i="8"/>
  <c r="N73" i="8"/>
  <c r="J73" i="8"/>
  <c r="L73" i="8" s="1"/>
  <c r="Q73" i="8" s="1"/>
  <c r="Y72" i="8"/>
  <c r="W72" i="8"/>
  <c r="L72" i="8"/>
  <c r="M72" i="8" s="1"/>
  <c r="N72" i="8" s="1"/>
  <c r="O72" i="8" s="1"/>
  <c r="P72" i="8" s="1"/>
  <c r="Q72" i="8" s="1"/>
  <c r="J72" i="8"/>
  <c r="Y71" i="8"/>
  <c r="W71" i="8"/>
  <c r="J71" i="8"/>
  <c r="L71" i="8" s="1"/>
  <c r="M71" i="8" s="1"/>
  <c r="N71" i="8" s="1"/>
  <c r="O71" i="8" s="1"/>
  <c r="P71" i="8" s="1"/>
  <c r="Q71" i="8" s="1"/>
  <c r="Y70" i="8"/>
  <c r="W70" i="8"/>
  <c r="Y69" i="8"/>
  <c r="W69" i="8"/>
  <c r="P69" i="8"/>
  <c r="J69" i="8"/>
  <c r="L69" i="8" s="1"/>
  <c r="M69" i="8" s="1"/>
  <c r="N69" i="8" s="1"/>
  <c r="P68" i="8"/>
  <c r="J68" i="8"/>
  <c r="L68" i="8" s="1"/>
  <c r="M68" i="8" s="1"/>
  <c r="N68" i="8" s="1"/>
  <c r="P67" i="8"/>
  <c r="J67" i="8"/>
  <c r="L67" i="8" s="1"/>
  <c r="M67" i="8" s="1"/>
  <c r="N67" i="8" s="1"/>
  <c r="P66" i="8"/>
  <c r="J66" i="8"/>
  <c r="L66" i="8" s="1"/>
  <c r="M66" i="8" s="1"/>
  <c r="N66" i="8" s="1"/>
  <c r="L63" i="8"/>
  <c r="M63" i="8" s="1"/>
  <c r="N63" i="8" s="1"/>
  <c r="O63" i="8" s="1"/>
  <c r="O62" i="8"/>
  <c r="J62" i="8"/>
  <c r="L62" i="8" s="1"/>
  <c r="M62" i="8" s="1"/>
  <c r="O61" i="8"/>
  <c r="J61" i="8"/>
  <c r="L61" i="8" s="1"/>
  <c r="M61" i="8" s="1"/>
  <c r="R60" i="8"/>
  <c r="S60" i="8" s="1"/>
  <c r="T60" i="8" s="1"/>
  <c r="R59" i="8"/>
  <c r="S59" i="8" s="1"/>
  <c r="T59" i="8" s="1"/>
  <c r="P59" i="8"/>
  <c r="J59" i="8"/>
  <c r="L59" i="8" s="1"/>
  <c r="M59" i="8" s="1"/>
  <c r="N59" i="8" s="1"/>
  <c r="R58" i="8"/>
  <c r="S58" i="8" s="1"/>
  <c r="T58" i="8" s="1"/>
  <c r="J57" i="8"/>
  <c r="L57" i="8" s="1"/>
  <c r="M57" i="8" s="1"/>
  <c r="N57" i="8" s="1"/>
  <c r="O57" i="8" s="1"/>
  <c r="P56" i="8"/>
  <c r="O56" i="8"/>
  <c r="J56" i="8"/>
  <c r="L56" i="8" s="1"/>
  <c r="M56" i="8" s="1"/>
  <c r="O55" i="8"/>
  <c r="P55" i="8" s="1"/>
  <c r="L55" i="8"/>
  <c r="M55" i="8" s="1"/>
  <c r="J55" i="8"/>
  <c r="P51" i="8"/>
  <c r="J51" i="8"/>
  <c r="L51" i="8" s="1"/>
  <c r="M51" i="8" s="1"/>
  <c r="N51" i="8" s="1"/>
  <c r="P50" i="8"/>
  <c r="J50" i="8"/>
  <c r="L50" i="8" s="1"/>
  <c r="W49" i="8"/>
  <c r="X49" i="8" s="1"/>
  <c r="Y49" i="8" s="1"/>
  <c r="J49" i="8"/>
  <c r="L49" i="8" s="1"/>
  <c r="M49" i="8" s="1"/>
  <c r="N49" i="8" s="1"/>
  <c r="O49" i="8" s="1"/>
  <c r="W48" i="8"/>
  <c r="X48" i="8" s="1"/>
  <c r="Y48" i="8" s="1"/>
  <c r="J48" i="8"/>
  <c r="L48" i="8" s="1"/>
  <c r="M48" i="8" s="1"/>
  <c r="N48" i="8" s="1"/>
  <c r="O48" i="8" s="1"/>
  <c r="Y47" i="8"/>
  <c r="W47" i="8"/>
  <c r="J47" i="8"/>
  <c r="L47" i="8" s="1"/>
  <c r="M47" i="8" s="1"/>
  <c r="N47" i="8" s="1"/>
  <c r="O47" i="8" s="1"/>
  <c r="R47" i="8" s="1"/>
  <c r="W46" i="8"/>
  <c r="X46" i="8" s="1"/>
  <c r="Y46" i="8" s="1"/>
  <c r="J46" i="8"/>
  <c r="L46" i="8" s="1"/>
  <c r="M46" i="8" s="1"/>
  <c r="N46" i="8" s="1"/>
  <c r="O46" i="8" s="1"/>
  <c r="Y45" i="8"/>
  <c r="W45" i="8"/>
  <c r="J45" i="8"/>
  <c r="L45" i="8" s="1"/>
  <c r="M45" i="8" s="1"/>
  <c r="N45" i="8" s="1"/>
  <c r="O45" i="8" s="1"/>
  <c r="Y44" i="8"/>
  <c r="W44" i="8"/>
  <c r="J44" i="8"/>
  <c r="L44" i="8" s="1"/>
  <c r="M44" i="8" s="1"/>
  <c r="N44" i="8" s="1"/>
  <c r="O44" i="8" s="1"/>
  <c r="W43" i="8"/>
  <c r="X43" i="8" s="1"/>
  <c r="Y43" i="8" s="1"/>
  <c r="R43" i="8"/>
  <c r="S43" i="8" s="1"/>
  <c r="T43" i="8" s="1"/>
  <c r="W42" i="8"/>
  <c r="X42" i="8" s="1"/>
  <c r="Y42" i="8" s="1"/>
  <c r="J42" i="8"/>
  <c r="L42" i="8" s="1"/>
  <c r="M42" i="8" s="1"/>
  <c r="N42" i="8" s="1"/>
  <c r="O42" i="8" s="1"/>
  <c r="R42" i="8" s="1"/>
  <c r="W41" i="8"/>
  <c r="X41" i="8" s="1"/>
  <c r="Y41" i="8" s="1"/>
  <c r="J41" i="8"/>
  <c r="L41" i="8" s="1"/>
  <c r="M41" i="8" s="1"/>
  <c r="N41" i="8" s="1"/>
  <c r="O41" i="8" s="1"/>
  <c r="W40" i="8"/>
  <c r="R40" i="8"/>
  <c r="L40" i="8"/>
  <c r="Y39" i="8"/>
  <c r="W39" i="8"/>
  <c r="R39" i="8"/>
  <c r="S39" i="8" s="1"/>
  <c r="T39" i="8" s="1"/>
  <c r="Y38" i="8"/>
  <c r="W38" i="8"/>
  <c r="R38" i="8"/>
  <c r="S38" i="8" s="1"/>
  <c r="T38" i="8" s="1"/>
  <c r="Y37" i="8"/>
  <c r="W37" i="8"/>
  <c r="R37" i="8"/>
  <c r="L37" i="8"/>
  <c r="Y36" i="8"/>
  <c r="W36" i="8"/>
  <c r="R36" i="8"/>
  <c r="L36" i="8"/>
  <c r="Q36" i="8" s="1"/>
  <c r="Y35" i="8"/>
  <c r="W35" i="8"/>
  <c r="J35" i="8"/>
  <c r="L35" i="8" s="1"/>
  <c r="M35" i="8" s="1"/>
  <c r="N35" i="8" s="1"/>
  <c r="O35" i="8" s="1"/>
  <c r="W34" i="8"/>
  <c r="X34" i="8" s="1"/>
  <c r="Y34" i="8" s="1"/>
  <c r="J34" i="8"/>
  <c r="L34" i="8" s="1"/>
  <c r="M34" i="8" s="1"/>
  <c r="N34" i="8" s="1"/>
  <c r="O34" i="8" s="1"/>
  <c r="W33" i="8"/>
  <c r="X33" i="8" s="1"/>
  <c r="Y33" i="8" s="1"/>
  <c r="J33" i="8"/>
  <c r="L33" i="8" s="1"/>
  <c r="M33" i="8" s="1"/>
  <c r="N33" i="8" s="1"/>
  <c r="O33" i="8" s="1"/>
  <c r="W32" i="8"/>
  <c r="X32" i="8" s="1"/>
  <c r="Y32" i="8" s="1"/>
  <c r="J32" i="8"/>
  <c r="L32" i="8" s="1"/>
  <c r="M32" i="8" s="1"/>
  <c r="N32" i="8" s="1"/>
  <c r="O32" i="8" s="1"/>
  <c r="Y31" i="8"/>
  <c r="W31" i="8"/>
  <c r="J31" i="8"/>
  <c r="L31" i="8" s="1"/>
  <c r="M31" i="8" s="1"/>
  <c r="N31" i="8" s="1"/>
  <c r="O31" i="8" s="1"/>
  <c r="P31" i="8" s="1"/>
  <c r="Q31" i="8" s="1"/>
  <c r="Y30" i="8"/>
  <c r="W30" i="8"/>
  <c r="J30" i="8"/>
  <c r="L30" i="8" s="1"/>
  <c r="M30" i="8" s="1"/>
  <c r="N30" i="8" s="1"/>
  <c r="O30" i="8" s="1"/>
  <c r="W29" i="8"/>
  <c r="X29" i="8" s="1"/>
  <c r="Y29" i="8" s="1"/>
  <c r="J29" i="8"/>
  <c r="L29" i="8" s="1"/>
  <c r="M29" i="8" s="1"/>
  <c r="N29" i="8" s="1"/>
  <c r="O29" i="8" s="1"/>
  <c r="Y28" i="8"/>
  <c r="W28" i="8"/>
  <c r="T28" i="8"/>
  <c r="R28" i="8"/>
  <c r="L28" i="8"/>
  <c r="Y27" i="8"/>
  <c r="W27" i="8"/>
  <c r="R27" i="8"/>
  <c r="Y26" i="8"/>
  <c r="W26" i="8"/>
  <c r="R26" i="8"/>
  <c r="W25" i="8"/>
  <c r="X25" i="8" s="1"/>
  <c r="Y25" i="8" s="1"/>
  <c r="R25" i="8"/>
  <c r="S25" i="8" s="1"/>
  <c r="T25" i="8" s="1"/>
  <c r="W24" i="8"/>
  <c r="X24" i="8" s="1"/>
  <c r="Y24" i="8" s="1"/>
  <c r="R24" i="8"/>
  <c r="S24" i="8" s="1"/>
  <c r="T24" i="8" s="1"/>
  <c r="P24" i="8"/>
  <c r="W23" i="8"/>
  <c r="X23" i="8" s="1"/>
  <c r="Y23" i="8" s="1"/>
  <c r="J23" i="8"/>
  <c r="L23" i="8" s="1"/>
  <c r="M23" i="8" s="1"/>
  <c r="N23" i="8" s="1"/>
  <c r="O23" i="8" s="1"/>
  <c r="W22" i="8"/>
  <c r="X22" i="8" s="1"/>
  <c r="Y22" i="8" s="1"/>
  <c r="J22" i="8"/>
  <c r="L22" i="8" s="1"/>
  <c r="M22" i="8" s="1"/>
  <c r="N22" i="8" s="1"/>
  <c r="O22" i="8" s="1"/>
  <c r="W21" i="8"/>
  <c r="X21" i="8" s="1"/>
  <c r="Y21" i="8" s="1"/>
  <c r="J21" i="8"/>
  <c r="L21" i="8" s="1"/>
  <c r="M21" i="8" s="1"/>
  <c r="N21" i="8" s="1"/>
  <c r="O21" i="8" s="1"/>
  <c r="P21" i="8" s="1"/>
  <c r="Q21" i="8" s="1"/>
  <c r="W20" i="8"/>
  <c r="X20" i="8" s="1"/>
  <c r="Y20" i="8" s="1"/>
  <c r="J20" i="8"/>
  <c r="L20" i="8" s="1"/>
  <c r="M20" i="8" s="1"/>
  <c r="N20" i="8" s="1"/>
  <c r="O20" i="8" s="1"/>
  <c r="W19" i="8"/>
  <c r="X19" i="8" s="1"/>
  <c r="Y19" i="8" s="1"/>
  <c r="J19" i="8"/>
  <c r="L19" i="8" s="1"/>
  <c r="M19" i="8" s="1"/>
  <c r="N19" i="8" s="1"/>
  <c r="O19" i="8" s="1"/>
  <c r="R19" i="8" s="1"/>
  <c r="W18" i="8"/>
  <c r="X18" i="8" s="1"/>
  <c r="Y18" i="8" s="1"/>
  <c r="J18" i="8"/>
  <c r="L18" i="8" s="1"/>
  <c r="M18" i="8" s="1"/>
  <c r="N18" i="8" s="1"/>
  <c r="O18" i="8" s="1"/>
  <c r="W17" i="8"/>
  <c r="X17" i="8" s="1"/>
  <c r="Y17" i="8" s="1"/>
  <c r="L17" i="8"/>
  <c r="M17" i="8" s="1"/>
  <c r="N17" i="8" s="1"/>
  <c r="O17" i="8" s="1"/>
  <c r="J17" i="8"/>
  <c r="W16" i="8"/>
  <c r="X16" i="8" s="1"/>
  <c r="Y16" i="8" s="1"/>
  <c r="L16" i="8"/>
  <c r="M16" i="8" s="1"/>
  <c r="N16" i="8" s="1"/>
  <c r="O16" i="8" s="1"/>
  <c r="J16" i="8"/>
  <c r="Y15" i="8"/>
  <c r="W15" i="8"/>
  <c r="J15" i="8"/>
  <c r="L15" i="8" s="1"/>
  <c r="M15" i="8" s="1"/>
  <c r="N15" i="8" s="1"/>
  <c r="O15" i="8" s="1"/>
  <c r="Y14" i="8"/>
  <c r="W14" i="8"/>
  <c r="J14" i="8"/>
  <c r="L14" i="8" s="1"/>
  <c r="M14" i="8" s="1"/>
  <c r="N14" i="8" s="1"/>
  <c r="O14" i="8" s="1"/>
  <c r="Y13" i="8"/>
  <c r="W13" i="8"/>
  <c r="O13" i="8"/>
  <c r="R13" i="8" s="1"/>
  <c r="J13" i="8"/>
  <c r="L13" i="8" s="1"/>
  <c r="Y12" i="8"/>
  <c r="W12" i="8"/>
  <c r="O12" i="8"/>
  <c r="P12" i="8" s="1"/>
  <c r="Q12" i="8" s="1"/>
  <c r="J12" i="8"/>
  <c r="L12" i="8" s="1"/>
  <c r="M12" i="8" s="1"/>
  <c r="W11" i="8"/>
  <c r="X11" i="8" s="1"/>
  <c r="Y11" i="8" s="1"/>
  <c r="O11" i="8"/>
  <c r="P11" i="8" s="1"/>
  <c r="J11" i="8"/>
  <c r="L11" i="8" s="1"/>
  <c r="M11" i="8" s="1"/>
  <c r="Y10" i="8"/>
  <c r="W10" i="8"/>
  <c r="O10" i="8"/>
  <c r="R10" i="8" s="1"/>
  <c r="J10" i="8"/>
  <c r="L10" i="8" s="1"/>
  <c r="M10" i="8" s="1"/>
  <c r="Y9" i="8"/>
  <c r="W9" i="8"/>
  <c r="J9" i="8"/>
  <c r="L9" i="8" s="1"/>
  <c r="M9" i="8" s="1"/>
  <c r="N9" i="8" s="1"/>
  <c r="O9" i="8" s="1"/>
  <c r="X8" i="8"/>
  <c r="Y8" i="8" s="1"/>
  <c r="W8" i="8"/>
  <c r="J8" i="8"/>
  <c r="L8" i="8" s="1"/>
  <c r="M8" i="8" s="1"/>
  <c r="N8" i="8" s="1"/>
  <c r="O8" i="8" s="1"/>
  <c r="Y7" i="8"/>
  <c r="W7" i="8"/>
  <c r="T7" i="8"/>
  <c r="O7" i="8"/>
  <c r="P7" i="8" s="1"/>
  <c r="J7" i="8"/>
  <c r="L7" i="8" s="1"/>
  <c r="M7" i="8" s="1"/>
  <c r="W6" i="8"/>
  <c r="X6" i="8" s="1"/>
  <c r="Y6" i="8" s="1"/>
  <c r="J6" i="8"/>
  <c r="L6" i="8" s="1"/>
  <c r="M6" i="8" s="1"/>
  <c r="N6" i="8" s="1"/>
  <c r="O6" i="8" s="1"/>
  <c r="Y5" i="8"/>
  <c r="W5" i="8"/>
  <c r="R5" i="8"/>
  <c r="S5" i="8" s="1"/>
  <c r="T5" i="8" s="1"/>
  <c r="P5" i="8"/>
  <c r="J5" i="8"/>
  <c r="L5" i="8" s="1"/>
  <c r="W4" i="8"/>
  <c r="X4" i="8" s="1"/>
  <c r="Y4" i="8" s="1"/>
  <c r="J4" i="8"/>
  <c r="L4" i="8" s="1"/>
  <c r="M4" i="8" s="1"/>
  <c r="N4" i="8" s="1"/>
  <c r="O4" i="8" s="1"/>
  <c r="W3" i="8"/>
  <c r="X3" i="8" s="1"/>
  <c r="Y3" i="8" s="1"/>
  <c r="J3" i="8"/>
  <c r="L3" i="8" s="1"/>
  <c r="M3" i="8" s="1"/>
  <c r="N3" i="8" s="1"/>
  <c r="O3" i="8" s="1"/>
  <c r="P89" i="7"/>
  <c r="P88" i="7"/>
  <c r="J83" i="7"/>
  <c r="L83" i="7" s="1"/>
  <c r="M83" i="7" s="1"/>
  <c r="W79" i="7"/>
  <c r="X79" i="7" s="1"/>
  <c r="W78" i="7"/>
  <c r="X78" i="7" s="1"/>
  <c r="W77" i="7"/>
  <c r="X77" i="7" s="1"/>
  <c r="W76" i="7"/>
  <c r="X76" i="7" s="1"/>
  <c r="W73" i="7"/>
  <c r="P73" i="7"/>
  <c r="N73" i="7"/>
  <c r="J73" i="7"/>
  <c r="L73" i="7" s="1"/>
  <c r="W72" i="7"/>
  <c r="J72" i="7"/>
  <c r="L72" i="7" s="1"/>
  <c r="M72" i="7" s="1"/>
  <c r="N72" i="7" s="1"/>
  <c r="O72" i="7" s="1"/>
  <c r="P72" i="7" s="1"/>
  <c r="Q72" i="7" s="1"/>
  <c r="Y71" i="7"/>
  <c r="W71" i="7"/>
  <c r="J71" i="7"/>
  <c r="L71" i="7" s="1"/>
  <c r="M71" i="7" s="1"/>
  <c r="N71" i="7" s="1"/>
  <c r="O71" i="7" s="1"/>
  <c r="P71" i="7" s="1"/>
  <c r="Q71" i="7" s="1"/>
  <c r="Y70" i="7"/>
  <c r="W70" i="7"/>
  <c r="Y69" i="7"/>
  <c r="W69" i="7"/>
  <c r="P69" i="7"/>
  <c r="J69" i="7"/>
  <c r="L69" i="7" s="1"/>
  <c r="M69" i="7" s="1"/>
  <c r="N69" i="7" s="1"/>
  <c r="P68" i="7"/>
  <c r="J68" i="7"/>
  <c r="L68" i="7" s="1"/>
  <c r="M68" i="7" s="1"/>
  <c r="N68" i="7" s="1"/>
  <c r="P67" i="7"/>
  <c r="Q67" i="7" s="1"/>
  <c r="J67" i="7"/>
  <c r="L67" i="7" s="1"/>
  <c r="M67" i="7" s="1"/>
  <c r="N67" i="7" s="1"/>
  <c r="P66" i="7"/>
  <c r="J66" i="7"/>
  <c r="L66" i="7" s="1"/>
  <c r="M66" i="7" s="1"/>
  <c r="N66" i="7" s="1"/>
  <c r="L63" i="7"/>
  <c r="M63" i="7" s="1"/>
  <c r="N63" i="7" s="1"/>
  <c r="O63" i="7" s="1"/>
  <c r="O62" i="7"/>
  <c r="J62" i="7"/>
  <c r="L62" i="7" s="1"/>
  <c r="M62" i="7" s="1"/>
  <c r="O61" i="7"/>
  <c r="J61" i="7"/>
  <c r="L61" i="7" s="1"/>
  <c r="M61" i="7" s="1"/>
  <c r="R60" i="7"/>
  <c r="S60" i="7" s="1"/>
  <c r="T60" i="7" s="1"/>
  <c r="R59" i="7"/>
  <c r="S59" i="7" s="1"/>
  <c r="T59" i="7" s="1"/>
  <c r="P59" i="7"/>
  <c r="J59" i="7"/>
  <c r="L59" i="7" s="1"/>
  <c r="M59" i="7" s="1"/>
  <c r="N59" i="7" s="1"/>
  <c r="R58" i="7"/>
  <c r="S58" i="7" s="1"/>
  <c r="T58" i="7" s="1"/>
  <c r="J57" i="7"/>
  <c r="L57" i="7" s="1"/>
  <c r="M57" i="7" s="1"/>
  <c r="N57" i="7" s="1"/>
  <c r="O57" i="7" s="1"/>
  <c r="O56" i="7"/>
  <c r="J56" i="7"/>
  <c r="L56" i="7" s="1"/>
  <c r="M56" i="7" s="1"/>
  <c r="O55" i="7"/>
  <c r="P55" i="7" s="1"/>
  <c r="J55" i="7"/>
  <c r="L55" i="7" s="1"/>
  <c r="M55" i="7" s="1"/>
  <c r="P51" i="6"/>
  <c r="J51" i="6"/>
  <c r="L51" i="6" s="1"/>
  <c r="M51" i="6" s="1"/>
  <c r="P50" i="6"/>
  <c r="J50" i="6"/>
  <c r="L50" i="6" s="1"/>
  <c r="W49" i="6"/>
  <c r="X49" i="6" s="1"/>
  <c r="Y49" i="6" s="1"/>
  <c r="J49" i="6"/>
  <c r="L49" i="6" s="1"/>
  <c r="M49" i="6" s="1"/>
  <c r="N49" i="6" s="1"/>
  <c r="O49" i="6" s="1"/>
  <c r="W48" i="6"/>
  <c r="X48" i="6" s="1"/>
  <c r="Y48" i="6" s="1"/>
  <c r="J48" i="6"/>
  <c r="L48" i="6" s="1"/>
  <c r="M48" i="6" s="1"/>
  <c r="N48" i="6" s="1"/>
  <c r="O48" i="6" s="1"/>
  <c r="Y47" i="6"/>
  <c r="W47" i="6"/>
  <c r="J47" i="6"/>
  <c r="L47" i="6" s="1"/>
  <c r="M47" i="6" s="1"/>
  <c r="N47" i="6" s="1"/>
  <c r="O47" i="6" s="1"/>
  <c r="W46" i="6"/>
  <c r="X46" i="6" s="1"/>
  <c r="Y46" i="6" s="1"/>
  <c r="J46" i="6"/>
  <c r="L46" i="6" s="1"/>
  <c r="M46" i="6" s="1"/>
  <c r="N46" i="6" s="1"/>
  <c r="O46" i="6" s="1"/>
  <c r="Y45" i="6"/>
  <c r="W45" i="6"/>
  <c r="J45" i="6"/>
  <c r="L45" i="6" s="1"/>
  <c r="M45" i="6" s="1"/>
  <c r="N45" i="6" s="1"/>
  <c r="O45" i="6" s="1"/>
  <c r="Y44" i="6"/>
  <c r="W44" i="6"/>
  <c r="J44" i="6"/>
  <c r="L44" i="6" s="1"/>
  <c r="M44" i="6" s="1"/>
  <c r="N44" i="6" s="1"/>
  <c r="O44" i="6" s="1"/>
  <c r="W43" i="6"/>
  <c r="X43" i="6" s="1"/>
  <c r="Y43" i="6" s="1"/>
  <c r="R43" i="6"/>
  <c r="S43" i="6" s="1"/>
  <c r="T43" i="6" s="1"/>
  <c r="W42" i="6"/>
  <c r="X42" i="6" s="1"/>
  <c r="Y42" i="6" s="1"/>
  <c r="J42" i="6"/>
  <c r="L42" i="6" s="1"/>
  <c r="M42" i="6" s="1"/>
  <c r="N42" i="6" s="1"/>
  <c r="O42" i="6" s="1"/>
  <c r="W41" i="6"/>
  <c r="X41" i="6" s="1"/>
  <c r="Y41" i="6" s="1"/>
  <c r="J41" i="6"/>
  <c r="L41" i="6" s="1"/>
  <c r="M41" i="6" s="1"/>
  <c r="N41" i="6" s="1"/>
  <c r="O41" i="6" s="1"/>
  <c r="W40" i="6"/>
  <c r="R40" i="6"/>
  <c r="L40" i="6"/>
  <c r="Y39" i="6"/>
  <c r="W39" i="6"/>
  <c r="R39" i="6"/>
  <c r="S39" i="6" s="1"/>
  <c r="T39" i="6" s="1"/>
  <c r="Y38" i="6"/>
  <c r="W38" i="6"/>
  <c r="R38" i="6"/>
  <c r="S38" i="6" s="1"/>
  <c r="T38" i="6" s="1"/>
  <c r="W37" i="6"/>
  <c r="R37" i="6"/>
  <c r="L37" i="6"/>
  <c r="Y36" i="6"/>
  <c r="W36" i="6"/>
  <c r="R36" i="6"/>
  <c r="L36" i="6"/>
  <c r="Q36" i="6" s="1"/>
  <c r="W35" i="6"/>
  <c r="J35" i="6"/>
  <c r="L35" i="6" s="1"/>
  <c r="M35" i="6" s="1"/>
  <c r="N35" i="6" s="1"/>
  <c r="O35" i="6" s="1"/>
  <c r="W34" i="6"/>
  <c r="X34" i="6" s="1"/>
  <c r="Y34" i="6" s="1"/>
  <c r="J34" i="6"/>
  <c r="L34" i="6" s="1"/>
  <c r="M34" i="6" s="1"/>
  <c r="N34" i="6" s="1"/>
  <c r="O34" i="6" s="1"/>
  <c r="W33" i="6"/>
  <c r="X33" i="6" s="1"/>
  <c r="Y33" i="6" s="1"/>
  <c r="J33" i="6"/>
  <c r="L33" i="6" s="1"/>
  <c r="M33" i="6" s="1"/>
  <c r="N33" i="6" s="1"/>
  <c r="O33" i="6" s="1"/>
  <c r="W32" i="6"/>
  <c r="X32" i="6" s="1"/>
  <c r="Y32" i="6" s="1"/>
  <c r="J32" i="6"/>
  <c r="L32" i="6" s="1"/>
  <c r="M32" i="6" s="1"/>
  <c r="N32" i="6" s="1"/>
  <c r="O32" i="6" s="1"/>
  <c r="Y31" i="6"/>
  <c r="W31" i="6"/>
  <c r="J31" i="6"/>
  <c r="L31" i="6" s="1"/>
  <c r="M31" i="6" s="1"/>
  <c r="N31" i="6" s="1"/>
  <c r="O31" i="6" s="1"/>
  <c r="Y30" i="6"/>
  <c r="W30" i="6"/>
  <c r="J30" i="6"/>
  <c r="L30" i="6" s="1"/>
  <c r="M30" i="6" s="1"/>
  <c r="N30" i="6" s="1"/>
  <c r="O30" i="6" s="1"/>
  <c r="W29" i="6"/>
  <c r="X29" i="6" s="1"/>
  <c r="Y29" i="6" s="1"/>
  <c r="J29" i="6"/>
  <c r="L29" i="6" s="1"/>
  <c r="M29" i="6" s="1"/>
  <c r="N29" i="6" s="1"/>
  <c r="O29" i="6" s="1"/>
  <c r="Y28" i="6"/>
  <c r="W28" i="6"/>
  <c r="T28" i="6"/>
  <c r="R28" i="6"/>
  <c r="L28" i="6"/>
  <c r="Y27" i="6"/>
  <c r="W27" i="6"/>
  <c r="R27" i="6"/>
  <c r="Y26" i="6"/>
  <c r="W26" i="6"/>
  <c r="R26" i="6"/>
  <c r="W25" i="6"/>
  <c r="X25" i="6" s="1"/>
  <c r="Y25" i="6" s="1"/>
  <c r="R25" i="6"/>
  <c r="S25" i="6" s="1"/>
  <c r="T25" i="6" s="1"/>
  <c r="W24" i="6"/>
  <c r="X24" i="6" s="1"/>
  <c r="Y24" i="6" s="1"/>
  <c r="R24" i="6"/>
  <c r="S24" i="6" s="1"/>
  <c r="T24" i="6" s="1"/>
  <c r="P24" i="6"/>
  <c r="W23" i="6"/>
  <c r="X23" i="6" s="1"/>
  <c r="Y23" i="6" s="1"/>
  <c r="J23" i="6"/>
  <c r="L23" i="6" s="1"/>
  <c r="M23" i="6" s="1"/>
  <c r="N23" i="6" s="1"/>
  <c r="O23" i="6" s="1"/>
  <c r="W22" i="6"/>
  <c r="X22" i="6" s="1"/>
  <c r="Y22" i="6" s="1"/>
  <c r="J22" i="6"/>
  <c r="L22" i="6" s="1"/>
  <c r="M22" i="6" s="1"/>
  <c r="N22" i="6" s="1"/>
  <c r="O22" i="6" s="1"/>
  <c r="W21" i="6"/>
  <c r="X21" i="6" s="1"/>
  <c r="Y21" i="6" s="1"/>
  <c r="J21" i="6"/>
  <c r="L21" i="6" s="1"/>
  <c r="M21" i="6" s="1"/>
  <c r="N21" i="6" s="1"/>
  <c r="O21" i="6" s="1"/>
  <c r="X20" i="6"/>
  <c r="Y20" i="6" s="1"/>
  <c r="W20" i="6"/>
  <c r="J20" i="6"/>
  <c r="L20" i="6" s="1"/>
  <c r="M20" i="6" s="1"/>
  <c r="N20" i="6" s="1"/>
  <c r="O20" i="6" s="1"/>
  <c r="W19" i="6"/>
  <c r="X19" i="6" s="1"/>
  <c r="Y19" i="6" s="1"/>
  <c r="J19" i="6"/>
  <c r="L19" i="6" s="1"/>
  <c r="M19" i="6" s="1"/>
  <c r="N19" i="6" s="1"/>
  <c r="O19" i="6" s="1"/>
  <c r="W18" i="6"/>
  <c r="X18" i="6" s="1"/>
  <c r="Y18" i="6" s="1"/>
  <c r="J18" i="6"/>
  <c r="L18" i="6" s="1"/>
  <c r="M18" i="6" s="1"/>
  <c r="N18" i="6" s="1"/>
  <c r="O18" i="6" s="1"/>
  <c r="W17" i="6"/>
  <c r="X17" i="6" s="1"/>
  <c r="Y17" i="6" s="1"/>
  <c r="J17" i="6"/>
  <c r="L17" i="6" s="1"/>
  <c r="M17" i="6" s="1"/>
  <c r="N17" i="6" s="1"/>
  <c r="O17" i="6" s="1"/>
  <c r="W16" i="6"/>
  <c r="X16" i="6" s="1"/>
  <c r="Y16" i="6" s="1"/>
  <c r="J16" i="6"/>
  <c r="L16" i="6" s="1"/>
  <c r="M16" i="6" s="1"/>
  <c r="N16" i="6" s="1"/>
  <c r="O16" i="6" s="1"/>
  <c r="Y15" i="6"/>
  <c r="W15" i="6"/>
  <c r="J15" i="6"/>
  <c r="L15" i="6" s="1"/>
  <c r="M15" i="6" s="1"/>
  <c r="N15" i="6" s="1"/>
  <c r="O15" i="6" s="1"/>
  <c r="Y14" i="6"/>
  <c r="W14" i="6"/>
  <c r="J14" i="6"/>
  <c r="L14" i="6" s="1"/>
  <c r="M14" i="6" s="1"/>
  <c r="N14" i="6" s="1"/>
  <c r="O14" i="6" s="1"/>
  <c r="Y13" i="6"/>
  <c r="W13" i="6"/>
  <c r="O13" i="6"/>
  <c r="P13" i="6" s="1"/>
  <c r="J13" i="6"/>
  <c r="L13" i="6" s="1"/>
  <c r="M13" i="6" s="1"/>
  <c r="Y12" i="6"/>
  <c r="W12" i="6"/>
  <c r="O12" i="6"/>
  <c r="P12" i="6" s="1"/>
  <c r="J12" i="6"/>
  <c r="L12" i="6" s="1"/>
  <c r="M12" i="6" s="1"/>
  <c r="W11" i="6"/>
  <c r="X11" i="6" s="1"/>
  <c r="Y11" i="6" s="1"/>
  <c r="O11" i="6"/>
  <c r="P11" i="6" s="1"/>
  <c r="J11" i="6"/>
  <c r="L11" i="6" s="1"/>
  <c r="Y10" i="6"/>
  <c r="W10" i="6"/>
  <c r="O10" i="6"/>
  <c r="R10" i="6" s="1"/>
  <c r="J10" i="6"/>
  <c r="L10" i="6" s="1"/>
  <c r="M10" i="6" s="1"/>
  <c r="Y9" i="6"/>
  <c r="W9" i="6"/>
  <c r="J9" i="6"/>
  <c r="L9" i="6" s="1"/>
  <c r="M9" i="6" s="1"/>
  <c r="N9" i="6" s="1"/>
  <c r="O9" i="6" s="1"/>
  <c r="W8" i="6"/>
  <c r="X8" i="6" s="1"/>
  <c r="Y8" i="6" s="1"/>
  <c r="J8" i="6"/>
  <c r="L8" i="6" s="1"/>
  <c r="M8" i="6" s="1"/>
  <c r="N8" i="6" s="1"/>
  <c r="O8" i="6" s="1"/>
  <c r="Y7" i="6"/>
  <c r="W7" i="6"/>
  <c r="T7" i="6"/>
  <c r="O7" i="6"/>
  <c r="J7" i="6"/>
  <c r="L7" i="6" s="1"/>
  <c r="M7" i="6" s="1"/>
  <c r="W6" i="6"/>
  <c r="X6" i="6" s="1"/>
  <c r="Y6" i="6" s="1"/>
  <c r="J6" i="6"/>
  <c r="L6" i="6" s="1"/>
  <c r="M6" i="6" s="1"/>
  <c r="N6" i="6" s="1"/>
  <c r="O6" i="6" s="1"/>
  <c r="Y5" i="6"/>
  <c r="W5" i="6"/>
  <c r="R5" i="6"/>
  <c r="S5" i="6" s="1"/>
  <c r="T5" i="6" s="1"/>
  <c r="P5" i="6"/>
  <c r="J5" i="6"/>
  <c r="L5" i="6" s="1"/>
  <c r="M5" i="6" s="1"/>
  <c r="N5" i="6" s="1"/>
  <c r="W4" i="6"/>
  <c r="X4" i="6" s="1"/>
  <c r="Y4" i="6" s="1"/>
  <c r="J4" i="6"/>
  <c r="L4" i="6" s="1"/>
  <c r="M4" i="6" s="1"/>
  <c r="N4" i="6" s="1"/>
  <c r="O4" i="6" s="1"/>
  <c r="W3" i="6"/>
  <c r="X3" i="6" s="1"/>
  <c r="Y3" i="6" s="1"/>
  <c r="J3" i="6"/>
  <c r="L3" i="6" s="1"/>
  <c r="M3" i="6" s="1"/>
  <c r="N3" i="6" s="1"/>
  <c r="O3" i="6" s="1"/>
  <c r="M5" i="7" l="1"/>
  <c r="N5" i="7" s="1"/>
  <c r="Q5" i="7"/>
  <c r="M50" i="8"/>
  <c r="N50" i="8" s="1"/>
  <c r="Q50" i="8"/>
  <c r="Q10" i="7"/>
  <c r="Q73" i="7"/>
  <c r="R7" i="8"/>
  <c r="Q7" i="7"/>
  <c r="Q51" i="7"/>
  <c r="R11" i="6"/>
  <c r="S11" i="6" s="1"/>
  <c r="T11" i="6" s="1"/>
  <c r="Q50" i="7"/>
  <c r="R13" i="7"/>
  <c r="S13" i="7" s="1"/>
  <c r="T13" i="7" s="1"/>
  <c r="Q5" i="8"/>
  <c r="M5" i="8"/>
  <c r="N5" i="8" s="1"/>
  <c r="Q67" i="8"/>
  <c r="S13" i="8"/>
  <c r="T13" i="8" s="1"/>
  <c r="Q56" i="8"/>
  <c r="Q7" i="8"/>
  <c r="P13" i="8"/>
  <c r="Q13" i="8" s="1"/>
  <c r="Q55" i="8"/>
  <c r="R56" i="8"/>
  <c r="S56" i="8" s="1"/>
  <c r="T56" i="8" s="1"/>
  <c r="P47" i="7"/>
  <c r="Q47" i="7" s="1"/>
  <c r="R47" i="7"/>
  <c r="S47" i="7" s="1"/>
  <c r="T47" i="7" s="1"/>
  <c r="R19" i="7"/>
  <c r="S19" i="7" s="1"/>
  <c r="T19" i="7" s="1"/>
  <c r="P19" i="7"/>
  <c r="Q19" i="7" s="1"/>
  <c r="P48" i="7"/>
  <c r="Q48" i="7" s="1"/>
  <c r="R48" i="7"/>
  <c r="S48" i="7" s="1"/>
  <c r="T48" i="7" s="1"/>
  <c r="P8" i="7"/>
  <c r="Q8" i="7" s="1"/>
  <c r="R8" i="7"/>
  <c r="S8" i="7" s="1"/>
  <c r="T8" i="7" s="1"/>
  <c r="P46" i="7"/>
  <c r="Q46" i="7" s="1"/>
  <c r="R46" i="7"/>
  <c r="S46" i="7" s="1"/>
  <c r="T46" i="7" s="1"/>
  <c r="P49" i="7"/>
  <c r="Q49" i="7" s="1"/>
  <c r="R49" i="7"/>
  <c r="S49" i="7" s="1"/>
  <c r="T49" i="7" s="1"/>
  <c r="P31" i="7"/>
  <c r="Q31" i="7" s="1"/>
  <c r="R31" i="7"/>
  <c r="S31" i="7" s="1"/>
  <c r="T31" i="7" s="1"/>
  <c r="R6" i="7"/>
  <c r="S6" i="7"/>
  <c r="T6" i="7" s="1"/>
  <c r="P6" i="7"/>
  <c r="Q6" i="7" s="1"/>
  <c r="R42" i="7"/>
  <c r="S42" i="7" s="1"/>
  <c r="T42" i="7" s="1"/>
  <c r="P42" i="7"/>
  <c r="Q42" i="7" s="1"/>
  <c r="P44" i="7"/>
  <c r="Q44" i="7" s="1"/>
  <c r="R44" i="7"/>
  <c r="S44" i="7" s="1"/>
  <c r="T44" i="7" s="1"/>
  <c r="P22" i="7"/>
  <c r="Q22" i="7" s="1"/>
  <c r="R22" i="7"/>
  <c r="S22" i="7" s="1"/>
  <c r="T22" i="7" s="1"/>
  <c r="P17" i="7"/>
  <c r="Q17" i="7" s="1"/>
  <c r="R17" i="7"/>
  <c r="S17" i="7" s="1"/>
  <c r="T17" i="7" s="1"/>
  <c r="P30" i="7"/>
  <c r="Q30" i="7" s="1"/>
  <c r="R30" i="7"/>
  <c r="S30" i="7" s="1"/>
  <c r="T30" i="7" s="1"/>
  <c r="R23" i="7"/>
  <c r="S23" i="7" s="1"/>
  <c r="T23" i="7" s="1"/>
  <c r="P23" i="7"/>
  <c r="Q23" i="7" s="1"/>
  <c r="P18" i="7"/>
  <c r="Q18" i="7" s="1"/>
  <c r="P3" i="7"/>
  <c r="Q3" i="7" s="1"/>
  <c r="R29" i="7"/>
  <c r="S29" i="7"/>
  <c r="T29" i="7" s="1"/>
  <c r="P33" i="7"/>
  <c r="Q33" i="7" s="1"/>
  <c r="R15" i="7"/>
  <c r="S15" i="7" s="1"/>
  <c r="T15" i="7" s="1"/>
  <c r="S41" i="7"/>
  <c r="T41" i="7" s="1"/>
  <c r="P41" i="7"/>
  <c r="Q41" i="7" s="1"/>
  <c r="R35" i="7"/>
  <c r="S35" i="7"/>
  <c r="T35" i="7" s="1"/>
  <c r="R34" i="7"/>
  <c r="S34" i="7" s="1"/>
  <c r="T34" i="7" s="1"/>
  <c r="P34" i="7"/>
  <c r="Q34" i="7" s="1"/>
  <c r="P32" i="7"/>
  <c r="Q32" i="7" s="1"/>
  <c r="R32" i="7"/>
  <c r="S32" i="7" s="1"/>
  <c r="T32" i="7" s="1"/>
  <c r="P21" i="7"/>
  <c r="Q21" i="7" s="1"/>
  <c r="R21" i="7"/>
  <c r="S21" i="7" s="1"/>
  <c r="T21" i="7" s="1"/>
  <c r="R16" i="7"/>
  <c r="S16" i="7" s="1"/>
  <c r="T16" i="7" s="1"/>
  <c r="R14" i="7"/>
  <c r="S14" i="7" s="1"/>
  <c r="T14" i="7" s="1"/>
  <c r="P12" i="7"/>
  <c r="Q12" i="7" s="1"/>
  <c r="R12" i="7"/>
  <c r="S12" i="7" s="1"/>
  <c r="T12" i="7" s="1"/>
  <c r="R9" i="7"/>
  <c r="S9" i="7" s="1"/>
  <c r="T9" i="7" s="1"/>
  <c r="P9" i="7"/>
  <c r="Q9" i="7" s="1"/>
  <c r="R4" i="7"/>
  <c r="S4" i="7"/>
  <c r="T4" i="7" s="1"/>
  <c r="P4" i="7"/>
  <c r="Q4" i="7" s="1"/>
  <c r="P45" i="7"/>
  <c r="Q45" i="7" s="1"/>
  <c r="R45" i="7"/>
  <c r="S45" i="7" s="1"/>
  <c r="T45" i="7" s="1"/>
  <c r="R33" i="7"/>
  <c r="S33" i="7" s="1"/>
  <c r="T33" i="7" s="1"/>
  <c r="R20" i="7"/>
  <c r="S20" i="7" s="1"/>
  <c r="T20" i="7" s="1"/>
  <c r="R18" i="7"/>
  <c r="S18" i="7" s="1"/>
  <c r="T18" i="7" s="1"/>
  <c r="P15" i="7"/>
  <c r="Q15" i="7" s="1"/>
  <c r="P11" i="7"/>
  <c r="Q11" i="7" s="1"/>
  <c r="R11" i="7"/>
  <c r="S11" i="7" s="1"/>
  <c r="T11" i="7" s="1"/>
  <c r="R3" i="7"/>
  <c r="S3" i="7" s="1"/>
  <c r="T3" i="7" s="1"/>
  <c r="P56" i="7"/>
  <c r="Q56" i="7" s="1"/>
  <c r="Q55" i="7"/>
  <c r="R56" i="7"/>
  <c r="S56" i="7" s="1"/>
  <c r="T56" i="7" s="1"/>
  <c r="Q12" i="6"/>
  <c r="P10" i="6"/>
  <c r="Q10" i="6" s="1"/>
  <c r="M11" i="6"/>
  <c r="Q11" i="6"/>
  <c r="M50" i="6"/>
  <c r="Q50" i="6"/>
  <c r="R12" i="6"/>
  <c r="Q13" i="6"/>
  <c r="S10" i="6"/>
  <c r="T10" i="6" s="1"/>
  <c r="R13" i="6"/>
  <c r="Q5" i="6"/>
  <c r="Q51" i="6"/>
  <c r="R18" i="8"/>
  <c r="S18" i="8" s="1"/>
  <c r="T18" i="8" s="1"/>
  <c r="P18" i="8"/>
  <c r="Q18" i="8" s="1"/>
  <c r="P29" i="8"/>
  <c r="Q29" i="8" s="1"/>
  <c r="R29" i="8"/>
  <c r="S29" i="8" s="1"/>
  <c r="T29" i="8" s="1"/>
  <c r="R45" i="8"/>
  <c r="S45" i="8" s="1"/>
  <c r="T45" i="8" s="1"/>
  <c r="P45" i="8"/>
  <c r="Q45" i="8" s="1"/>
  <c r="P6" i="8"/>
  <c r="Q6" i="8" s="1"/>
  <c r="R6" i="8"/>
  <c r="S6" i="8" s="1"/>
  <c r="T6" i="8" s="1"/>
  <c r="Q11" i="8"/>
  <c r="P14" i="8"/>
  <c r="Q14" i="8" s="1"/>
  <c r="R14" i="8"/>
  <c r="S14" i="8" s="1"/>
  <c r="T14" i="8" s="1"/>
  <c r="R22" i="8"/>
  <c r="S22" i="8" s="1"/>
  <c r="T22" i="8" s="1"/>
  <c r="P22" i="8"/>
  <c r="Q22" i="8" s="1"/>
  <c r="P57" i="8"/>
  <c r="Q57" i="8" s="1"/>
  <c r="R57" i="8"/>
  <c r="S57" i="8" s="1"/>
  <c r="T57" i="8" s="1"/>
  <c r="R63" i="8"/>
  <c r="S63" i="8" s="1"/>
  <c r="T63" i="8" s="1"/>
  <c r="P63" i="8"/>
  <c r="Q63" i="8" s="1"/>
  <c r="R8" i="8"/>
  <c r="P8" i="8"/>
  <c r="Q8" i="8" s="1"/>
  <c r="S8" i="8"/>
  <c r="T8" i="8" s="1"/>
  <c r="P23" i="8"/>
  <c r="Q23" i="8" s="1"/>
  <c r="R23" i="8"/>
  <c r="S23" i="8" s="1"/>
  <c r="T23" i="8" s="1"/>
  <c r="P15" i="8"/>
  <c r="Q15" i="8" s="1"/>
  <c r="R15" i="8"/>
  <c r="S15" i="8" s="1"/>
  <c r="T15" i="8" s="1"/>
  <c r="R17" i="8"/>
  <c r="S17" i="8" s="1"/>
  <c r="T17" i="8" s="1"/>
  <c r="P17" i="8"/>
  <c r="Q17" i="8" s="1"/>
  <c r="P35" i="8"/>
  <c r="Q35" i="8" s="1"/>
  <c r="R35" i="8"/>
  <c r="S35" i="8" s="1"/>
  <c r="T35" i="8" s="1"/>
  <c r="P9" i="8"/>
  <c r="Q9" i="8" s="1"/>
  <c r="R9" i="8"/>
  <c r="S9" i="8" s="1"/>
  <c r="T9" i="8" s="1"/>
  <c r="R3" i="8"/>
  <c r="S3" i="8" s="1"/>
  <c r="T3" i="8" s="1"/>
  <c r="P3" i="8"/>
  <c r="Q3" i="8" s="1"/>
  <c r="R4" i="8"/>
  <c r="S4" i="8" s="1"/>
  <c r="T4" i="8" s="1"/>
  <c r="P4" i="8"/>
  <c r="Q4" i="8" s="1"/>
  <c r="P16" i="8"/>
  <c r="Q16" i="8" s="1"/>
  <c r="R16" i="8"/>
  <c r="S16" i="8" s="1"/>
  <c r="T16" i="8" s="1"/>
  <c r="P34" i="8"/>
  <c r="Q34" i="8" s="1"/>
  <c r="R34" i="8"/>
  <c r="S34" i="8" s="1"/>
  <c r="T34" i="8" s="1"/>
  <c r="R41" i="8"/>
  <c r="S41" i="8" s="1"/>
  <c r="T41" i="8" s="1"/>
  <c r="P41" i="8"/>
  <c r="Q41" i="8" s="1"/>
  <c r="R46" i="8"/>
  <c r="P46" i="8"/>
  <c r="Q46" i="8" s="1"/>
  <c r="S46" i="8"/>
  <c r="T46" i="8" s="1"/>
  <c r="P48" i="8"/>
  <c r="Q48" i="8" s="1"/>
  <c r="R48" i="8"/>
  <c r="S48" i="8" s="1"/>
  <c r="T48" i="8" s="1"/>
  <c r="P10" i="8"/>
  <c r="Q10" i="8" s="1"/>
  <c r="M13" i="8"/>
  <c r="R30" i="8"/>
  <c r="S30" i="8" s="1"/>
  <c r="T30" i="8" s="1"/>
  <c r="R32" i="8"/>
  <c r="S32" i="8" s="1"/>
  <c r="T32" i="8" s="1"/>
  <c r="Q69" i="8"/>
  <c r="R21" i="8"/>
  <c r="S21" i="8" s="1"/>
  <c r="T21" i="8" s="1"/>
  <c r="R44" i="8"/>
  <c r="S44" i="8" s="1"/>
  <c r="T44" i="8" s="1"/>
  <c r="P44" i="8"/>
  <c r="Q44" i="8" s="1"/>
  <c r="P47" i="8"/>
  <c r="Q47" i="8" s="1"/>
  <c r="S47" i="8"/>
  <c r="T47" i="8" s="1"/>
  <c r="R11" i="8"/>
  <c r="S11" i="8" s="1"/>
  <c r="T11" i="8" s="1"/>
  <c r="R12" i="8"/>
  <c r="S12" i="8" s="1"/>
  <c r="T12" i="8" s="1"/>
  <c r="P30" i="8"/>
  <c r="Q30" i="8" s="1"/>
  <c r="P32" i="8"/>
  <c r="Q32" i="8" s="1"/>
  <c r="R61" i="8"/>
  <c r="S61" i="8" s="1"/>
  <c r="T61" i="8" s="1"/>
  <c r="P61" i="8"/>
  <c r="R62" i="8"/>
  <c r="S62" i="8" s="1"/>
  <c r="T62" i="8" s="1"/>
  <c r="P62" i="8"/>
  <c r="Q66" i="8"/>
  <c r="S10" i="8"/>
  <c r="T10" i="8" s="1"/>
  <c r="P20" i="8"/>
  <c r="Q20" i="8" s="1"/>
  <c r="R20" i="8"/>
  <c r="S20" i="8" s="1"/>
  <c r="T20" i="8" s="1"/>
  <c r="P19" i="8"/>
  <c r="Q19" i="8" s="1"/>
  <c r="S19" i="8"/>
  <c r="T19" i="8" s="1"/>
  <c r="R31" i="8"/>
  <c r="S31" i="8" s="1"/>
  <c r="T31" i="8" s="1"/>
  <c r="R33" i="8"/>
  <c r="S33" i="8" s="1"/>
  <c r="T33" i="8" s="1"/>
  <c r="P33" i="8"/>
  <c r="Q33" i="8" s="1"/>
  <c r="P42" i="8"/>
  <c r="Q42" i="8" s="1"/>
  <c r="S42" i="8"/>
  <c r="T42" i="8" s="1"/>
  <c r="P49" i="8"/>
  <c r="Q49" i="8" s="1"/>
  <c r="S49" i="8"/>
  <c r="T49" i="8" s="1"/>
  <c r="R49" i="8"/>
  <c r="Q68" i="8"/>
  <c r="R55" i="8"/>
  <c r="S55" i="8" s="1"/>
  <c r="T55" i="8" s="1"/>
  <c r="Q51" i="8"/>
  <c r="R63" i="7"/>
  <c r="S63" i="7" s="1"/>
  <c r="T63" i="7" s="1"/>
  <c r="P63" i="7"/>
  <c r="Q63" i="7" s="1"/>
  <c r="P57" i="7"/>
  <c r="Q57" i="7" s="1"/>
  <c r="R57" i="7"/>
  <c r="S57" i="7" s="1"/>
  <c r="T57" i="7" s="1"/>
  <c r="R61" i="7"/>
  <c r="S61" i="7" s="1"/>
  <c r="T61" i="7" s="1"/>
  <c r="P61" i="7"/>
  <c r="R62" i="7"/>
  <c r="S62" i="7" s="1"/>
  <c r="T62" i="7" s="1"/>
  <c r="P62" i="7"/>
  <c r="Q66" i="7"/>
  <c r="Q69" i="7"/>
  <c r="Q68" i="7"/>
  <c r="R55" i="7"/>
  <c r="S55" i="7" s="1"/>
  <c r="T55" i="7" s="1"/>
  <c r="P16" i="6"/>
  <c r="Q16" i="6" s="1"/>
  <c r="R16" i="6"/>
  <c r="S16" i="6" s="1"/>
  <c r="T16" i="6" s="1"/>
  <c r="R9" i="6"/>
  <c r="S9" i="6" s="1"/>
  <c r="T9" i="6" s="1"/>
  <c r="P9" i="6"/>
  <c r="Q9" i="6" s="1"/>
  <c r="R4" i="6"/>
  <c r="S4" i="6" s="1"/>
  <c r="T4" i="6" s="1"/>
  <c r="P4" i="6"/>
  <c r="Q4" i="6" s="1"/>
  <c r="P15" i="6"/>
  <c r="Q15" i="6" s="1"/>
  <c r="R15" i="6"/>
  <c r="S15" i="6" s="1"/>
  <c r="T15" i="6" s="1"/>
  <c r="R6" i="6"/>
  <c r="S6" i="6" s="1"/>
  <c r="T6" i="6" s="1"/>
  <c r="P6" i="6"/>
  <c r="Q6" i="6" s="1"/>
  <c r="P14" i="6"/>
  <c r="Q14" i="6" s="1"/>
  <c r="R14" i="6"/>
  <c r="S14" i="6" s="1"/>
  <c r="T14" i="6" s="1"/>
  <c r="R7" i="6"/>
  <c r="P7" i="6"/>
  <c r="Q7" i="6" s="1"/>
  <c r="R8" i="6"/>
  <c r="S8" i="6" s="1"/>
  <c r="T8" i="6" s="1"/>
  <c r="P20" i="6"/>
  <c r="Q20" i="6" s="1"/>
  <c r="R20" i="6"/>
  <c r="S20" i="6" s="1"/>
  <c r="T20" i="6" s="1"/>
  <c r="R21" i="6"/>
  <c r="S21" i="6" s="1"/>
  <c r="T21" i="6" s="1"/>
  <c r="P21" i="6"/>
  <c r="Q21" i="6" s="1"/>
  <c r="R30" i="6"/>
  <c r="S30" i="6" s="1"/>
  <c r="T30" i="6" s="1"/>
  <c r="P30" i="6"/>
  <c r="Q30" i="6" s="1"/>
  <c r="R32" i="6"/>
  <c r="S32" i="6" s="1"/>
  <c r="T32" i="6" s="1"/>
  <c r="P32" i="6"/>
  <c r="Q32" i="6" s="1"/>
  <c r="R3" i="6"/>
  <c r="S3" i="6" s="1"/>
  <c r="T3" i="6" s="1"/>
  <c r="P8" i="6"/>
  <c r="Q8" i="6" s="1"/>
  <c r="R17" i="6"/>
  <c r="S17" i="6" s="1"/>
  <c r="T17" i="6" s="1"/>
  <c r="P17" i="6"/>
  <c r="Q17" i="6" s="1"/>
  <c r="P19" i="6"/>
  <c r="Q19" i="6" s="1"/>
  <c r="R19" i="6"/>
  <c r="S19" i="6" s="1"/>
  <c r="T19" i="6" s="1"/>
  <c r="P29" i="6"/>
  <c r="Q29" i="6" s="1"/>
  <c r="R29" i="6"/>
  <c r="S29" i="6" s="1"/>
  <c r="T29" i="6" s="1"/>
  <c r="R44" i="6"/>
  <c r="P44" i="6"/>
  <c r="Q44" i="6" s="1"/>
  <c r="S44" i="6"/>
  <c r="T44" i="6" s="1"/>
  <c r="P47" i="6"/>
  <c r="Q47" i="6" s="1"/>
  <c r="R47" i="6"/>
  <c r="S47" i="6"/>
  <c r="T47" i="6" s="1"/>
  <c r="P48" i="6"/>
  <c r="Q48" i="6" s="1"/>
  <c r="R48" i="6"/>
  <c r="S48" i="6" s="1"/>
  <c r="T48" i="6" s="1"/>
  <c r="P49" i="6"/>
  <c r="Q49" i="6" s="1"/>
  <c r="R49" i="6"/>
  <c r="S49" i="6" s="1"/>
  <c r="T49" i="6" s="1"/>
  <c r="P3" i="6"/>
  <c r="Q3" i="6" s="1"/>
  <c r="R22" i="6"/>
  <c r="S22" i="6" s="1"/>
  <c r="T22" i="6" s="1"/>
  <c r="P22" i="6"/>
  <c r="Q22" i="6" s="1"/>
  <c r="R33" i="6"/>
  <c r="S33" i="6" s="1"/>
  <c r="T33" i="6" s="1"/>
  <c r="P33" i="6"/>
  <c r="Q33" i="6" s="1"/>
  <c r="R18" i="6"/>
  <c r="S18" i="6" s="1"/>
  <c r="T18" i="6" s="1"/>
  <c r="P18" i="6"/>
  <c r="Q18" i="6" s="1"/>
  <c r="P35" i="6"/>
  <c r="Q35" i="6" s="1"/>
  <c r="R35" i="6"/>
  <c r="S35" i="6" s="1"/>
  <c r="T35" i="6" s="1"/>
  <c r="P42" i="6"/>
  <c r="Q42" i="6" s="1"/>
  <c r="R42" i="6"/>
  <c r="S42" i="6" s="1"/>
  <c r="T42" i="6" s="1"/>
  <c r="R46" i="6"/>
  <c r="S46" i="6" s="1"/>
  <c r="T46" i="6" s="1"/>
  <c r="P46" i="6"/>
  <c r="Q46" i="6" s="1"/>
  <c r="P23" i="6"/>
  <c r="Q23" i="6" s="1"/>
  <c r="R23" i="6"/>
  <c r="S23" i="6"/>
  <c r="T23" i="6" s="1"/>
  <c r="R31" i="6"/>
  <c r="S31" i="6" s="1"/>
  <c r="T31" i="6" s="1"/>
  <c r="P31" i="6"/>
  <c r="Q31" i="6" s="1"/>
  <c r="P34" i="6"/>
  <c r="Q34" i="6" s="1"/>
  <c r="R34" i="6"/>
  <c r="S34" i="6" s="1"/>
  <c r="T34" i="6" s="1"/>
  <c r="R41" i="6"/>
  <c r="S41" i="6" s="1"/>
  <c r="T41" i="6" s="1"/>
  <c r="P41" i="6"/>
  <c r="Q41" i="6" s="1"/>
  <c r="R45" i="6"/>
  <c r="S45" i="6" s="1"/>
  <c r="T45" i="6" s="1"/>
  <c r="P45" i="6"/>
  <c r="Q45" i="6" s="1"/>
  <c r="S13" i="6"/>
  <c r="T13" i="6" s="1"/>
  <c r="S12" i="6"/>
  <c r="T12" i="6" s="1"/>
  <c r="H39" i="4" l="1"/>
  <c r="J39" i="4" s="1"/>
  <c r="K39" i="4" s="1"/>
  <c r="L39" i="4" s="1"/>
  <c r="M39" i="4" s="1"/>
  <c r="N39" i="4" s="1"/>
  <c r="O39" i="4" s="1"/>
  <c r="M41" i="4"/>
  <c r="H6" i="4" l="1"/>
  <c r="J6" i="4" s="1"/>
  <c r="K6" i="4" s="1"/>
  <c r="L6" i="4" s="1"/>
  <c r="M6" i="4" s="1"/>
  <c r="N6" i="4" s="1"/>
  <c r="O6" i="4" s="1"/>
  <c r="H7" i="4"/>
  <c r="J7" i="4" s="1"/>
  <c r="K7" i="4" s="1"/>
  <c r="L7" i="4" s="1"/>
  <c r="M7" i="4" s="1"/>
  <c r="N7" i="4" s="1"/>
  <c r="O7" i="4" s="1"/>
  <c r="H50" i="4" l="1"/>
  <c r="J50" i="4" s="1"/>
  <c r="K50" i="4" s="1"/>
  <c r="N50" i="4" s="1"/>
  <c r="O50" i="4" s="1"/>
  <c r="H51" i="4"/>
  <c r="J51" i="4" s="1"/>
  <c r="K51" i="4" s="1"/>
  <c r="N51" i="4" s="1"/>
  <c r="O51" i="4" s="1"/>
  <c r="H52" i="4"/>
  <c r="J52" i="4" s="1"/>
  <c r="K52" i="4" s="1"/>
  <c r="M52" i="4" s="1"/>
  <c r="N52" i="4" s="1"/>
  <c r="O52" i="4" s="1"/>
  <c r="H8" i="4"/>
  <c r="J8" i="4" s="1"/>
  <c r="K8" i="4" s="1"/>
  <c r="L8" i="4" s="1"/>
  <c r="M8" i="4" s="1"/>
  <c r="N8" i="4" s="1"/>
  <c r="O8" i="4" s="1"/>
  <c r="H9" i="4"/>
  <c r="J9" i="4" s="1"/>
  <c r="K9" i="4" s="1"/>
  <c r="L9" i="4" s="1"/>
  <c r="M9" i="4" s="1"/>
  <c r="N9" i="4" s="1"/>
  <c r="O9" i="4" s="1"/>
  <c r="H10" i="4"/>
  <c r="J10" i="4" s="1"/>
  <c r="K10" i="4" s="1"/>
  <c r="M10" i="4" s="1"/>
  <c r="N10" i="4" s="1"/>
  <c r="O10" i="4" s="1"/>
  <c r="H11" i="4"/>
  <c r="J11" i="4" s="1"/>
  <c r="K11" i="4" s="1"/>
  <c r="M11" i="4" s="1"/>
  <c r="N11" i="4" s="1"/>
  <c r="O11" i="4" s="1"/>
  <c r="H12" i="4"/>
  <c r="J12" i="4" s="1"/>
  <c r="K12" i="4" s="1"/>
  <c r="H13" i="4"/>
  <c r="J13" i="4" s="1"/>
  <c r="K13" i="4" s="1"/>
  <c r="M13" i="4" s="1"/>
  <c r="N13" i="4" s="1"/>
  <c r="O13" i="4" s="1"/>
  <c r="H14" i="4"/>
  <c r="J14" i="4" s="1"/>
  <c r="K14" i="4" s="1"/>
  <c r="M14" i="4" s="1"/>
  <c r="N14" i="4" s="1"/>
  <c r="O14" i="4" s="1"/>
  <c r="H15" i="4"/>
  <c r="J15" i="4" s="1"/>
  <c r="K15" i="4" s="1"/>
  <c r="M15" i="4" s="1"/>
  <c r="N15" i="4" s="1"/>
  <c r="O15" i="4" s="1"/>
  <c r="H16" i="4"/>
  <c r="J16" i="4" s="1"/>
  <c r="K16" i="4" s="1"/>
  <c r="M16" i="4" s="1"/>
  <c r="N16" i="4" s="1"/>
  <c r="O16" i="4" s="1"/>
  <c r="H17" i="4"/>
  <c r="J17" i="4" s="1"/>
  <c r="K17" i="4" s="1"/>
  <c r="M17" i="4" s="1"/>
  <c r="N17" i="4" s="1"/>
  <c r="O17" i="4" s="1"/>
  <c r="H18" i="4"/>
  <c r="J18" i="4" s="1"/>
  <c r="K18" i="4" s="1"/>
  <c r="M18" i="4" s="1"/>
  <c r="N18" i="4" s="1"/>
  <c r="O18" i="4" s="1"/>
  <c r="H19" i="4"/>
  <c r="J19" i="4" s="1"/>
  <c r="K19" i="4" s="1"/>
  <c r="M19" i="4" s="1"/>
  <c r="N19" i="4" s="1"/>
  <c r="O19" i="4" s="1"/>
  <c r="H20" i="4"/>
  <c r="J20" i="4" s="1"/>
  <c r="K20" i="4" s="1"/>
  <c r="L20" i="4" s="1"/>
  <c r="M20" i="4" s="1"/>
  <c r="N20" i="4" s="1"/>
  <c r="O20" i="4" s="1"/>
  <c r="H21" i="4"/>
  <c r="J21" i="4" s="1"/>
  <c r="K21" i="4" s="1"/>
  <c r="L21" i="4" s="1"/>
  <c r="M21" i="4" s="1"/>
  <c r="N21" i="4" s="1"/>
  <c r="O21" i="4" s="1"/>
  <c r="H22" i="4"/>
  <c r="J22" i="4" s="1"/>
  <c r="K22" i="4" s="1"/>
  <c r="L22" i="4" s="1"/>
  <c r="M22" i="4" s="1"/>
  <c r="N22" i="4" s="1"/>
  <c r="O22" i="4" s="1"/>
  <c r="H23" i="4"/>
  <c r="J23" i="4" s="1"/>
  <c r="K23" i="4" s="1"/>
  <c r="L23" i="4" s="1"/>
  <c r="M23" i="4" s="1"/>
  <c r="N23" i="4" s="1"/>
  <c r="O23" i="4" s="1"/>
  <c r="H24" i="4"/>
  <c r="J24" i="4" s="1"/>
  <c r="K24" i="4" s="1"/>
  <c r="L24" i="4" s="1"/>
  <c r="M24" i="4" s="1"/>
  <c r="N24" i="4" s="1"/>
  <c r="O24" i="4" s="1"/>
  <c r="H25" i="4"/>
  <c r="J25" i="4" s="1"/>
  <c r="K25" i="4" s="1"/>
  <c r="L25" i="4" s="1"/>
  <c r="M25" i="4" s="1"/>
  <c r="N25" i="4" s="1"/>
  <c r="O25" i="4" s="1"/>
  <c r="H26" i="4"/>
  <c r="J26" i="4" s="1"/>
  <c r="K26" i="4" s="1"/>
  <c r="L26" i="4" s="1"/>
  <c r="M26" i="4" s="1"/>
  <c r="N26" i="4" s="1"/>
  <c r="O26" i="4" s="1"/>
  <c r="H27" i="4"/>
  <c r="J27" i="4" s="1"/>
  <c r="K27" i="4" s="1"/>
  <c r="L27" i="4" s="1"/>
  <c r="M27" i="4" s="1"/>
  <c r="N27" i="4" s="1"/>
  <c r="O27" i="4" s="1"/>
  <c r="H28" i="4"/>
  <c r="J28" i="4" s="1"/>
  <c r="K28" i="4" s="1"/>
  <c r="L28" i="4" s="1"/>
  <c r="M28" i="4" s="1"/>
  <c r="N28" i="4" s="1"/>
  <c r="O28" i="4" s="1"/>
  <c r="H29" i="4"/>
  <c r="J29" i="4" s="1"/>
  <c r="K29" i="4" s="1"/>
  <c r="L29" i="4" s="1"/>
  <c r="M29" i="4" s="1"/>
  <c r="N29" i="4" s="1"/>
  <c r="O29" i="4" s="1"/>
  <c r="H30" i="4"/>
  <c r="J30" i="4" s="1"/>
  <c r="K30" i="4" s="1"/>
  <c r="L30" i="4" s="1"/>
  <c r="M30" i="4" s="1"/>
  <c r="N30" i="4" s="1"/>
  <c r="O30" i="4" s="1"/>
  <c r="H31" i="4"/>
  <c r="J31" i="4" s="1"/>
  <c r="K31" i="4" s="1"/>
  <c r="M31" i="4" s="1"/>
  <c r="N31" i="4" s="1"/>
  <c r="O31" i="4" s="1"/>
  <c r="H32" i="4"/>
  <c r="J32" i="4" s="1"/>
  <c r="K32" i="4" s="1"/>
  <c r="M32" i="4" s="1"/>
  <c r="N32" i="4" s="1"/>
  <c r="O32" i="4" s="1"/>
  <c r="H33" i="4"/>
  <c r="J33" i="4" s="1"/>
  <c r="K33" i="4" s="1"/>
  <c r="M33" i="4" s="1"/>
  <c r="N33" i="4" s="1"/>
  <c r="O33" i="4" s="1"/>
  <c r="H34" i="4"/>
  <c r="J34" i="4" s="1"/>
  <c r="K34" i="4" s="1"/>
  <c r="M34" i="4" s="1"/>
  <c r="N34" i="4" s="1"/>
  <c r="O34" i="4" s="1"/>
  <c r="H35" i="4"/>
  <c r="J35" i="4" s="1"/>
  <c r="K35" i="4" s="1"/>
  <c r="L35" i="4" s="1"/>
  <c r="M35" i="4" s="1"/>
  <c r="N35" i="4" s="1"/>
  <c r="O35" i="4" s="1"/>
  <c r="H36" i="4"/>
  <c r="J36" i="4" s="1"/>
  <c r="K36" i="4" s="1"/>
  <c r="L36" i="4" s="1"/>
  <c r="M36" i="4" s="1"/>
  <c r="N36" i="4" s="1"/>
  <c r="O36" i="4" s="1"/>
  <c r="H37" i="4"/>
  <c r="J37" i="4" s="1"/>
  <c r="K37" i="4" s="1"/>
  <c r="L37" i="4" s="1"/>
  <c r="M37" i="4" s="1"/>
  <c r="N37" i="4" s="1"/>
  <c r="O37" i="4" s="1"/>
  <c r="H38" i="4"/>
  <c r="J38" i="4" s="1"/>
  <c r="K38" i="4" s="1"/>
  <c r="L38" i="4" s="1"/>
  <c r="N38" i="4" s="1"/>
  <c r="O38" i="4" s="1"/>
  <c r="H40" i="4"/>
  <c r="J40" i="4" s="1"/>
  <c r="K40" i="4" s="1"/>
  <c r="M40" i="4" s="1"/>
  <c r="N40" i="4" s="1"/>
  <c r="O40" i="4" s="1"/>
  <c r="H41" i="4"/>
  <c r="J41" i="4" s="1"/>
  <c r="H42" i="4"/>
  <c r="J42" i="4" s="1"/>
  <c r="K42" i="4" s="1"/>
  <c r="L42" i="4" s="1"/>
  <c r="M42" i="4" s="1"/>
  <c r="N42" i="4" s="1"/>
  <c r="O42" i="4" s="1"/>
  <c r="H43" i="4"/>
  <c r="J43" i="4" s="1"/>
  <c r="K43" i="4" s="1"/>
  <c r="L43" i="4" s="1"/>
  <c r="M43" i="4" s="1"/>
  <c r="N43" i="4" s="1"/>
  <c r="O43" i="4" s="1"/>
  <c r="H5" i="4"/>
  <c r="J5" i="4" s="1"/>
  <c r="N41" i="4" l="1"/>
  <c r="O41" i="4" s="1"/>
  <c r="K41" i="4"/>
  <c r="M12" i="4"/>
  <c r="N12" i="4" s="1"/>
  <c r="O12" i="4" s="1"/>
  <c r="K5" i="4"/>
  <c r="L5" i="4" s="1"/>
  <c r="M5" i="4" s="1"/>
  <c r="N5" i="4" s="1"/>
  <c r="O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DBE137A9-018C-413D-866A-9BFA7700549F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48A0273A-ED0D-4488-A968-DBF5E61586B8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1CD2796D-938D-4E45-97B4-63CA18982D3E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76100276-02B0-4860-952D-A99FBA4A6CAA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Lorraine Clarke</author>
  </authors>
  <commentList>
    <comment ref="V24" authorId="0" shapeId="0" xr:uid="{B02BD879-D127-442D-9325-BC35C9F3231B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MRes international fees should be aligned to the MSc sport programme fees for that respective year. (ML)</t>
        </r>
      </text>
    </comment>
    <comment ref="V25" authorId="0" shapeId="0" xr:uid="{BC37390B-40B8-47C9-8989-8570A5085782}">
      <text>
        <r>
          <rPr>
            <b/>
            <sz val="9"/>
            <color indexed="81"/>
            <rFont val="Tahoma"/>
            <family val="2"/>
          </rPr>
          <t>Lorraine Clarke:</t>
        </r>
        <r>
          <rPr>
            <sz val="9"/>
            <color indexed="81"/>
            <rFont val="Tahoma"/>
            <family val="2"/>
          </rPr>
          <t xml:space="preserve">
• The MA Sport Leadership and Management international should also be aligned to the MSc sport programme fees (ML)</t>
        </r>
      </text>
    </comment>
  </commentList>
</comments>
</file>

<file path=xl/sharedStrings.xml><?xml version="1.0" encoding="utf-8"?>
<sst xmlns="http://schemas.openxmlformats.org/spreadsheetml/2006/main" count="1462" uniqueCount="268">
  <si>
    <t>Home/EU 2020/21 ANNUAL FEE (UNLESS OTHERWISE INDICATED)</t>
  </si>
  <si>
    <t>Home/EU 2021/22 ANNUAL FEE (UNLESS OTHERWISE INDICATED)</t>
  </si>
  <si>
    <t>International 2021/22
Annual Fee</t>
  </si>
  <si>
    <t>Home/EU 2022/23 ANNUAL FEE (UNLESS OTHERWISE INDICATED)</t>
  </si>
  <si>
    <t xml:space="preserve"> Postgraduate Fees</t>
  </si>
  <si>
    <t>DEPARTMENT</t>
  </si>
  <si>
    <t>FULL TIME</t>
  </si>
  <si>
    <t>NOTES</t>
  </si>
  <si>
    <r>
      <rPr>
        <b/>
        <sz val="11"/>
        <rFont val="Calibri"/>
        <family val="2"/>
        <scheme val="minor"/>
      </rPr>
      <t>International 2020/21
Annual Fee</t>
    </r>
  </si>
  <si>
    <t>Dance</t>
  </si>
  <si>
    <r>
      <rPr>
        <sz val="11"/>
        <color rgb="FF363636"/>
        <rFont val="Calibri"/>
        <family val="2"/>
        <scheme val="minor"/>
      </rPr>
      <t>MA Somatic Practices by Independent Research</t>
    </r>
  </si>
  <si>
    <t>£</t>
  </si>
  <si>
    <r>
      <rPr>
        <sz val="11"/>
        <color rgb="FF363636"/>
        <rFont val="Calibri"/>
        <family val="2"/>
        <scheme val="minor"/>
      </rPr>
      <t>MA Dance Advanced Practice</t>
    </r>
  </si>
  <si>
    <r>
      <rPr>
        <sz val="11"/>
        <color rgb="FF363636"/>
        <rFont val="Calibri"/>
        <family val="2"/>
        <scheme val="minor"/>
      </rPr>
      <t>MA Choreography by Independent Research</t>
    </r>
  </si>
  <si>
    <r>
      <rPr>
        <sz val="11"/>
        <color rgb="FF363636"/>
        <rFont val="Calibri"/>
        <family val="2"/>
        <scheme val="minor"/>
      </rPr>
      <t>MA Choreography &amp; Professional Practice</t>
    </r>
  </si>
  <si>
    <r>
      <rPr>
        <sz val="11"/>
        <color rgb="FF363636"/>
        <rFont val="Calibri"/>
        <family val="2"/>
        <scheme val="minor"/>
      </rPr>
      <t>MA Performance Dance (MAP)</t>
    </r>
  </si>
  <si>
    <r>
      <rPr>
        <sz val="11"/>
        <color rgb="FF363636"/>
        <rFont val="Calibri"/>
        <family val="2"/>
        <scheme val="minor"/>
      </rPr>
      <t>PG Diploma Contemporary Dance Performance</t>
    </r>
  </si>
  <si>
    <r>
      <rPr>
        <sz val="11"/>
        <color rgb="FF363636"/>
        <rFont val="Calibri"/>
        <family val="2"/>
        <scheme val="minor"/>
      </rPr>
      <t>MA Dance Research</t>
    </r>
  </si>
  <si>
    <t>Humanities</t>
  </si>
  <si>
    <r>
      <rPr>
        <sz val="11"/>
        <color rgb="FF363636"/>
        <rFont val="Calibri"/>
        <family val="2"/>
        <scheme val="minor"/>
      </rPr>
      <t>MA Cultural History</t>
    </r>
  </si>
  <si>
    <r>
      <rPr>
        <sz val="11"/>
        <color rgb="FF363636"/>
        <rFont val="Calibri"/>
        <family val="2"/>
        <scheme val="minor"/>
      </rPr>
      <t>MRes The History of Africa &amp; African Diaspora (Distance
Learning, so fee applies to all)</t>
    </r>
  </si>
  <si>
    <r>
      <rPr>
        <sz val="11"/>
        <color rgb="FF363636"/>
        <rFont val="Calibri"/>
        <family val="2"/>
        <scheme val="minor"/>
      </rPr>
      <t>MA Creative Writing</t>
    </r>
  </si>
  <si>
    <r>
      <rPr>
        <sz val="11"/>
        <color rgb="FF363636"/>
        <rFont val="Calibri"/>
        <family val="2"/>
        <scheme val="minor"/>
      </rPr>
      <t>MA English Literature</t>
    </r>
  </si>
  <si>
    <r>
      <rPr>
        <sz val="11"/>
        <color rgb="FF363636"/>
        <rFont val="Calibri"/>
        <family val="2"/>
        <scheme val="minor"/>
      </rPr>
      <t>MA Performance (Theatre)</t>
    </r>
  </si>
  <si>
    <r>
      <rPr>
        <sz val="11"/>
        <color rgb="FF363636"/>
        <rFont val="Calibri"/>
        <family val="2"/>
        <scheme val="minor"/>
      </rPr>
      <t>MA Performance (Theatre Collectives)</t>
    </r>
  </si>
  <si>
    <t>Institute for Sport</t>
  </si>
  <si>
    <r>
      <rPr>
        <sz val="11"/>
        <color rgb="FF363636"/>
        <rFont val="Calibri"/>
        <family val="2"/>
        <scheme val="minor"/>
      </rPr>
      <t>MSc Sport &amp; Exercise - Biomechanics</t>
    </r>
  </si>
  <si>
    <r>
      <rPr>
        <sz val="11"/>
        <color rgb="FF363636"/>
        <rFont val="Calibri"/>
        <family val="2"/>
        <scheme val="minor"/>
      </rPr>
      <t>MSc Sport &amp; Exercise - Physiology</t>
    </r>
  </si>
  <si>
    <r>
      <rPr>
        <sz val="11"/>
        <color rgb="FF363636"/>
        <rFont val="Calibri"/>
        <family val="2"/>
        <scheme val="minor"/>
      </rPr>
      <t>MSc Sport &amp; Exercise - Psychology</t>
    </r>
  </si>
  <si>
    <r>
      <rPr>
        <sz val="11"/>
        <color rgb="FF363636"/>
        <rFont val="Calibri"/>
        <family val="2"/>
        <scheme val="minor"/>
      </rPr>
      <t>MSc Psychology of Sport &amp; Exercise</t>
    </r>
  </si>
  <si>
    <r>
      <rPr>
        <sz val="11"/>
        <color rgb="FF363636"/>
        <rFont val="Calibri"/>
        <family val="2"/>
        <scheme val="minor"/>
      </rPr>
      <t>MSc Sports Performance Analysis</t>
    </r>
  </si>
  <si>
    <r>
      <rPr>
        <sz val="11"/>
        <color rgb="FF363636"/>
        <rFont val="Calibri"/>
        <family val="2"/>
        <scheme val="minor"/>
      </rPr>
      <t>MSc Sports Coaching Science</t>
    </r>
  </si>
  <si>
    <r>
      <rPr>
        <sz val="11"/>
        <color rgb="FF363636"/>
        <rFont val="Calibri"/>
        <family val="2"/>
        <scheme val="minor"/>
      </rPr>
      <t>MSc Applied Sport and Exercise
Nutrition</t>
    </r>
  </si>
  <si>
    <r>
      <rPr>
        <sz val="11"/>
        <color rgb="FF363636"/>
        <rFont val="Calibri"/>
        <family val="2"/>
        <scheme val="minor"/>
      </rPr>
      <t>MSc Physical Activity and Public
Health</t>
    </r>
  </si>
  <si>
    <t>N/A</t>
  </si>
  <si>
    <r>
      <rPr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</si>
  <si>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sz val="11"/>
        <color rgb="FF363636"/>
        <rFont val="Calibri"/>
        <family val="2"/>
        <scheme val="minor"/>
      </rPr>
      <t>MSc Strength and Conditioning</t>
    </r>
  </si>
  <si>
    <t>Social Work</t>
  </si>
  <si>
    <r>
      <rPr>
        <sz val="11"/>
        <color rgb="FF363636"/>
        <rFont val="Calibri"/>
        <family val="2"/>
        <scheme val="minor"/>
      </rPr>
      <t>PG Diploma Social Work</t>
    </r>
  </si>
  <si>
    <r>
      <rPr>
        <sz val="11"/>
        <color rgb="FF363636"/>
        <rFont val="Calibri"/>
        <family val="2"/>
        <scheme val="minor"/>
      </rPr>
      <t>Total fee = 18
months</t>
    </r>
  </si>
  <si>
    <r>
      <rPr>
        <sz val="11"/>
        <color rgb="FF363636"/>
        <rFont val="Calibri"/>
        <family val="2"/>
        <scheme val="minor"/>
      </rPr>
      <t>MA Social Work</t>
    </r>
  </si>
  <si>
    <r>
      <rPr>
        <sz val="11"/>
        <color rgb="FF363636"/>
        <rFont val="Calibri"/>
        <family val="2"/>
        <scheme val="minor"/>
      </rPr>
      <t>MA Composition for Film, TV and Games</t>
    </r>
  </si>
  <si>
    <r>
      <rPr>
        <sz val="11"/>
        <color rgb="FF363636"/>
        <rFont val="Calibri"/>
        <family val="2"/>
        <scheme val="minor"/>
      </rPr>
      <t>January enrolment</t>
    </r>
  </si>
  <si>
    <r>
      <rPr>
        <sz val="11"/>
        <color rgb="FF363636"/>
        <rFont val="Calibri"/>
        <family val="2"/>
        <scheme val="minor"/>
      </rPr>
      <t>MA Film Production</t>
    </r>
  </si>
  <si>
    <r>
      <rPr>
        <sz val="11"/>
        <color rgb="FF363636"/>
        <rFont val="Calibri"/>
        <family val="2"/>
        <scheme val="minor"/>
      </rPr>
      <t>MA Screen Acting</t>
    </r>
  </si>
  <si>
    <t>Business School</t>
  </si>
  <si>
    <r>
      <rPr>
        <sz val="11"/>
        <color rgb="FF363636"/>
        <rFont val="Calibri"/>
        <family val="2"/>
        <scheme val="minor"/>
      </rPr>
      <t>MSc Data Science &amp; Analytics</t>
    </r>
  </si>
  <si>
    <r>
      <rPr>
        <sz val="11"/>
        <color rgb="FF363636"/>
        <rFont val="Calibri"/>
        <family val="2"/>
        <scheme val="minor"/>
      </rPr>
      <t>MSc Digital Marketing</t>
    </r>
  </si>
  <si>
    <r>
      <rPr>
        <sz val="11"/>
        <color rgb="FF363636"/>
        <rFont val="Calibri"/>
        <family val="2"/>
        <scheme val="minor"/>
      </rPr>
      <t>MSc International Business</t>
    </r>
  </si>
  <si>
    <r>
      <rPr>
        <sz val="11"/>
        <color rgb="FF363636"/>
        <rFont val="Calibri"/>
        <family val="2"/>
        <scheme val="minor"/>
      </rPr>
      <t>Cost for entire course</t>
    </r>
  </si>
  <si>
    <r>
      <rPr>
        <sz val="11"/>
        <color rgb="FF363636"/>
        <rFont val="Calibri"/>
        <family val="2"/>
        <scheme val="minor"/>
      </rPr>
      <t>PGCE</t>
    </r>
  </si>
  <si>
    <t>Education</t>
  </si>
  <si>
    <t>Conservatoire</t>
  </si>
  <si>
    <r>
      <rPr>
        <sz val="11"/>
        <color rgb="FF363636"/>
        <rFont val="Calibri"/>
        <family val="2"/>
        <scheme val="minor"/>
      </rPr>
      <t>MA Music Performance</t>
    </r>
  </si>
  <si>
    <r>
      <rPr>
        <sz val="11"/>
        <color rgb="FF363636"/>
        <rFont val="Calibri"/>
        <family val="2"/>
        <scheme val="minor"/>
      </rPr>
      <t>MA Music Performance (Distance Learning) 120 credits</t>
    </r>
  </si>
  <si>
    <r>
      <rPr>
        <sz val="11"/>
        <color rgb="FF363636"/>
        <rFont val="Calibri"/>
        <family val="2"/>
        <scheme val="minor"/>
      </rPr>
      <t>PGCert Performance</t>
    </r>
  </si>
  <si>
    <r>
      <rPr>
        <sz val="11"/>
        <color rgb="FF363636"/>
        <rFont val="Calibri"/>
        <family val="2"/>
        <scheme val="minor"/>
      </rPr>
      <t>Advanced Performance</t>
    </r>
  </si>
  <si>
    <r>
      <rPr>
        <sz val="11"/>
        <color rgb="FF363636"/>
        <rFont val="Calibri"/>
        <family val="2"/>
        <scheme val="minor"/>
      </rPr>
      <t>Non credit bearing</t>
    </r>
  </si>
  <si>
    <r>
      <rPr>
        <sz val="11"/>
        <rFont val="Calibri"/>
        <family val="2"/>
        <scheme val="minor"/>
      </rPr>
      <t>Postgraduate
Research (i.e. PhD and MPhil etc)</t>
    </r>
  </si>
  <si>
    <r>
      <rPr>
        <sz val="11"/>
        <color rgb="FF363636"/>
        <rFont val="Calibri"/>
        <family val="2"/>
        <scheme val="minor"/>
      </rPr>
      <t>MPhil / PhD All Subjects</t>
    </r>
  </si>
  <si>
    <r>
      <rPr>
        <sz val="11"/>
        <color rgb="FF363636"/>
        <rFont val="Calibri"/>
        <family val="2"/>
        <scheme val="minor"/>
      </rPr>
      <t>MPhil / PhD Nominal Registration (Writing Up Fee)</t>
    </r>
  </si>
  <si>
    <r>
      <rPr>
        <sz val="11"/>
        <color rgb="FF363636"/>
        <rFont val="Calibri"/>
        <family val="2"/>
        <scheme val="minor"/>
      </rPr>
      <t>ProfDoc/DProf (540 total credits over 3 years)</t>
    </r>
  </si>
  <si>
    <r>
      <rPr>
        <sz val="11"/>
        <color rgb="FF363636"/>
        <rFont val="Calibri"/>
        <family val="2"/>
        <scheme val="minor"/>
      </rPr>
      <t>Total fee</t>
    </r>
  </si>
  <si>
    <t>PART TIME - HOME, EU AND INTERNATIONAL</t>
  </si>
  <si>
    <r>
      <rPr>
        <i/>
        <sz val="11"/>
        <color rgb="FF363636"/>
        <rFont val="Calibri"/>
        <family val="2"/>
        <scheme val="minor"/>
      </rPr>
      <t>Part time fees are calculated based on sum of module credits taken per annum</t>
    </r>
  </si>
  <si>
    <r>
      <rPr>
        <sz val="11"/>
        <rFont val="Calibri"/>
        <family val="2"/>
        <scheme val="minor"/>
      </rPr>
      <t>Per 60 credit
module</t>
    </r>
  </si>
  <si>
    <r>
      <rPr>
        <sz val="11"/>
        <rFont val="Calibri"/>
        <family val="2"/>
        <scheme val="minor"/>
      </rPr>
      <t>10 credits: £300
20 credits: £600
30 credits: £900
40 credits: £1,200
60 credits: £1,800</t>
    </r>
  </si>
  <si>
    <t>MPhil / PhD Nominal Registration (Writing Up Fee)</t>
  </si>
  <si>
    <t>ProfDoc/Dprof</t>
  </si>
  <si>
    <r>
      <rPr>
        <sz val="11"/>
        <rFont val="Calibri"/>
        <family val="2"/>
        <scheme val="minor"/>
      </rPr>
      <t>540 credits over
minimum 5 years</t>
    </r>
  </si>
  <si>
    <t>ProfDoc/Dprof Thesis Module</t>
  </si>
  <si>
    <r>
      <rPr>
        <sz val="11"/>
        <rFont val="Calibri"/>
        <family val="2"/>
        <scheme val="minor"/>
      </rPr>
      <t>360 credits over
minimum 3 years</t>
    </r>
  </si>
  <si>
    <t>OTHER FEES</t>
  </si>
  <si>
    <t>Pre-Sessional Programme (10 week)</t>
  </si>
  <si>
    <t>Online route</t>
  </si>
  <si>
    <t>On-campus route</t>
  </si>
  <si>
    <t>Pre-Sessional Programme (5 week)</t>
  </si>
  <si>
    <r>
      <rPr>
        <sz val="11"/>
        <color rgb="FF363636"/>
        <rFont val="Calibri"/>
        <family val="2"/>
        <scheme val="minor"/>
      </rPr>
      <t>RPEL / RPL Fee per 30 credit module</t>
    </r>
  </si>
  <si>
    <r>
      <rPr>
        <sz val="11"/>
        <color rgb="FF363636"/>
        <rFont val="Calibri"/>
        <family val="2"/>
        <scheme val="minor"/>
      </rPr>
      <t>RPEL / RPL Fee per 20 credit module</t>
    </r>
  </si>
  <si>
    <t>Cost per credit</t>
  </si>
  <si>
    <t>Percentage</t>
  </si>
  <si>
    <t>International 2022/23 ANNUAL FEE (UNLESS OTHERWISE INDICATED)</t>
  </si>
  <si>
    <t>MSc Dance Science</t>
  </si>
  <si>
    <t>Fee per year - 2
year course</t>
  </si>
  <si>
    <t>(UG) £1,000 Alumni Bursary available</t>
  </si>
  <si>
    <t>MA Dance, Somatic and Dance Science</t>
  </si>
  <si>
    <t>International College Pre-Masters</t>
  </si>
  <si>
    <t>One semester route</t>
  </si>
  <si>
    <t>Two semester route</t>
  </si>
  <si>
    <t>Psychology</t>
  </si>
  <si>
    <t>Msc Health Psychology</t>
  </si>
  <si>
    <t>Does not appear on pdf fees 2021/2022</t>
  </si>
  <si>
    <t>Proposed Fee</t>
  </si>
  <si>
    <t>HOD response</t>
  </si>
  <si>
    <t>**Pre-Sessional Programme (5 week)</t>
  </si>
  <si>
    <t>**Pre-Sessional Programme (10 week)</t>
  </si>
  <si>
    <t>??</t>
  </si>
  <si>
    <t>Taught Masters Writing up fee</t>
  </si>
  <si>
    <t>Creative Industries</t>
  </si>
  <si>
    <t>Msc Computer Science</t>
  </si>
  <si>
    <t>MSc International Business and Finance</t>
  </si>
  <si>
    <t>MA Music Teaching</t>
  </si>
  <si>
    <r>
      <rPr>
        <b/>
        <sz val="11"/>
        <color rgb="FF363636"/>
        <rFont val="Calibri"/>
        <family val="2"/>
        <scheme val="minor"/>
      </rPr>
      <t>MA Performance Dance (MAP)</t>
    </r>
  </si>
  <si>
    <r>
      <rPr>
        <b/>
        <sz val="11"/>
        <color rgb="FF363636"/>
        <rFont val="Calibri"/>
        <family val="2"/>
        <scheme val="minor"/>
      </rPr>
      <t>MA Dance Advanced Practice</t>
    </r>
  </si>
  <si>
    <r>
      <rPr>
        <b/>
        <sz val="11"/>
        <color rgb="FF363636"/>
        <rFont val="Calibri"/>
        <family val="2"/>
        <scheme val="minor"/>
      </rPr>
      <t>MA Dance Research</t>
    </r>
  </si>
  <si>
    <r>
      <rPr>
        <b/>
        <sz val="11"/>
        <color rgb="FF363636"/>
        <rFont val="Calibri"/>
        <family val="2"/>
        <scheme val="minor"/>
      </rPr>
      <t>MA Choreography by Independent Research</t>
    </r>
  </si>
  <si>
    <r>
      <rPr>
        <b/>
        <sz val="11"/>
        <color rgb="FF363636"/>
        <rFont val="Calibri"/>
        <family val="2"/>
        <scheme val="minor"/>
      </rPr>
      <t>MA Choreography &amp; Professional Practice</t>
    </r>
  </si>
  <si>
    <r>
      <rPr>
        <b/>
        <sz val="11"/>
        <color rgb="FF363636"/>
        <rFont val="Calibri"/>
        <family val="2"/>
        <scheme val="minor"/>
      </rPr>
      <t>MA (top up) Sport Pedagogy and Physical Education (PGCE top up: 120 credits)</t>
    </r>
  </si>
  <si>
    <r>
      <rPr>
        <b/>
        <sz val="11"/>
        <color rgb="FF363636"/>
        <rFont val="Calibri"/>
        <family val="2"/>
        <scheme val="minor"/>
      </rPr>
      <t>MSc Applied Sport and Exercise
Nutrition</t>
    </r>
  </si>
  <si>
    <r>
      <rPr>
        <b/>
        <sz val="11"/>
        <color rgb="FF363636"/>
        <rFont val="Calibri"/>
        <family val="2"/>
        <scheme val="minor"/>
      </rPr>
      <t>MSc Physical Activity and Public
Health</t>
    </r>
  </si>
  <si>
    <r>
      <rPr>
        <b/>
        <sz val="11"/>
        <color rgb="FF363636"/>
        <rFont val="Calibri"/>
        <family val="2"/>
        <scheme val="minor"/>
      </rPr>
      <t>MSc Sport &amp; Exercise - Biomechanics</t>
    </r>
  </si>
  <si>
    <r>
      <rPr>
        <b/>
        <sz val="11"/>
        <color rgb="FF363636"/>
        <rFont val="Calibri"/>
        <family val="2"/>
        <scheme val="minor"/>
      </rPr>
      <t>MSc Sport &amp; Exercise - Physiology</t>
    </r>
  </si>
  <si>
    <r>
      <rPr>
        <b/>
        <sz val="11"/>
        <color rgb="FF363636"/>
        <rFont val="Calibri"/>
        <family val="2"/>
        <scheme val="minor"/>
      </rPr>
      <t>MSc Sport &amp; Exercise - Psychology</t>
    </r>
  </si>
  <si>
    <t xml:space="preserve">MSc Sports Coaching </t>
  </si>
  <si>
    <r>
      <rPr>
        <b/>
        <sz val="11"/>
        <color rgb="FF363636"/>
        <rFont val="Calibri"/>
        <family val="2"/>
        <scheme val="minor"/>
      </rPr>
      <t>MSc Sports Performance Analysis</t>
    </r>
  </si>
  <si>
    <r>
      <rPr>
        <b/>
        <sz val="11"/>
        <color rgb="FF363636"/>
        <rFont val="Calibri"/>
        <family val="2"/>
        <scheme val="minor"/>
      </rPr>
      <t>MSc Strength and Conditioning</t>
    </r>
  </si>
  <si>
    <t>MA Sport Leadership and Management</t>
  </si>
  <si>
    <t>MSc Physiotherapy (Pre-Registration)</t>
  </si>
  <si>
    <r>
      <rPr>
        <b/>
        <sz val="11"/>
        <color rgb="FF363636"/>
        <rFont val="Calibri"/>
        <family val="2"/>
        <scheme val="minor"/>
      </rPr>
      <t>MA Composition for Film, TV and Games</t>
    </r>
  </si>
  <si>
    <r>
      <rPr>
        <b/>
        <sz val="11"/>
        <color rgb="FF363636"/>
        <rFont val="Calibri"/>
        <family val="2"/>
        <scheme val="minor"/>
      </rPr>
      <t>MA Screen Acting</t>
    </r>
  </si>
  <si>
    <t>Per 30 credit
module</t>
  </si>
  <si>
    <r>
      <rPr>
        <b/>
        <sz val="11"/>
        <color rgb="FF363636"/>
        <rFont val="Calibri"/>
        <family val="2"/>
        <scheme val="minor"/>
      </rPr>
      <t>MA Cultural History</t>
    </r>
  </si>
  <si>
    <r>
      <rPr>
        <b/>
        <sz val="11"/>
        <color rgb="FF363636"/>
        <rFont val="Calibri"/>
        <family val="2"/>
        <scheme val="minor"/>
      </rPr>
      <t>MA Creative Writing</t>
    </r>
  </si>
  <si>
    <r>
      <rPr>
        <b/>
        <sz val="11"/>
        <color rgb="FF363636"/>
        <rFont val="Calibri"/>
        <family val="2"/>
        <scheme val="minor"/>
      </rPr>
      <t>MA English Literature</t>
    </r>
  </si>
  <si>
    <r>
      <rPr>
        <b/>
        <sz val="11"/>
        <color rgb="FF363636"/>
        <rFont val="Calibri"/>
        <family val="2"/>
        <scheme val="minor"/>
      </rPr>
      <t>MA Performance (Theatre)</t>
    </r>
  </si>
  <si>
    <r>
      <rPr>
        <b/>
        <sz val="11"/>
        <color rgb="FF363636"/>
        <rFont val="Calibri"/>
        <family val="2"/>
        <scheme val="minor"/>
      </rPr>
      <t>MA Performance (Theatre Collectives)</t>
    </r>
  </si>
  <si>
    <t>Msc Adult Nursing (pre-Registration)</t>
  </si>
  <si>
    <t>PgDip Adult Nursing</t>
  </si>
  <si>
    <t xml:space="preserve">£9250 per year for the whole course if completed within 2 years </t>
  </si>
  <si>
    <t>LLM Law Conversion</t>
  </si>
  <si>
    <t>LLM with SQE Preparation route</t>
  </si>
  <si>
    <t>Msc Engineering Management</t>
  </si>
  <si>
    <r>
      <rPr>
        <b/>
        <sz val="11"/>
        <color rgb="FF363636"/>
        <rFont val="Calibri"/>
        <family val="2"/>
        <scheme val="minor"/>
      </rPr>
      <t>MA Music Performance</t>
    </r>
  </si>
  <si>
    <r>
      <rPr>
        <b/>
        <sz val="11"/>
        <color rgb="FF363636"/>
        <rFont val="Calibri"/>
        <family val="2"/>
        <scheme val="minor"/>
      </rPr>
      <t>MA Music Performance (Distance Learning) 120 credits</t>
    </r>
  </si>
  <si>
    <r>
      <rPr>
        <b/>
        <sz val="11"/>
        <color rgb="FF363636"/>
        <rFont val="Calibri"/>
        <family val="2"/>
        <scheme val="minor"/>
      </rPr>
      <t>PGCert Performance</t>
    </r>
  </si>
  <si>
    <r>
      <rPr>
        <b/>
        <sz val="11"/>
        <color rgb="FF363636"/>
        <rFont val="Calibri"/>
        <family val="2"/>
        <scheme val="minor"/>
      </rPr>
      <t>Advanced Performance</t>
    </r>
  </si>
  <si>
    <t>Home 2023/24 Annual Fee (unless otherwise indicated)</t>
  </si>
  <si>
    <t>Cost per Credit</t>
  </si>
  <si>
    <t>MRes Sport, Exercise and Health</t>
  </si>
  <si>
    <t>SLC - UG funding</t>
  </si>
  <si>
    <r>
      <rPr>
        <b/>
        <sz val="11"/>
        <color rgb="FF363636"/>
        <rFont val="Calibri"/>
        <family val="2"/>
        <scheme val="minor"/>
      </rPr>
      <t>MA Social Work</t>
    </r>
  </si>
  <si>
    <r>
      <rPr>
        <b/>
        <sz val="11"/>
        <color rgb="FF363636"/>
        <rFont val="Calibri"/>
        <family val="2"/>
        <scheme val="minor"/>
      </rPr>
      <t>PGCE</t>
    </r>
  </si>
  <si>
    <r>
      <rPr>
        <b/>
        <sz val="11"/>
        <color rgb="FF363636"/>
        <rFont val="Calibri"/>
        <family val="2"/>
        <scheme val="minor"/>
      </rPr>
      <t>School's Direct</t>
    </r>
  </si>
  <si>
    <t>Engineering, Computing and Design</t>
  </si>
  <si>
    <r>
      <rPr>
        <b/>
        <sz val="11"/>
        <color rgb="FF363636"/>
        <rFont val="Calibri"/>
        <family val="2"/>
        <scheme val="minor"/>
      </rPr>
      <t>MSc Data Science &amp; Analytics</t>
    </r>
  </si>
  <si>
    <r>
      <rPr>
        <b/>
        <sz val="11"/>
        <rFont val="Calibri"/>
        <family val="2"/>
        <scheme val="minor"/>
      </rPr>
      <t>Postgraduate
Research (i.e. PhD and MPhil etc)</t>
    </r>
  </si>
  <si>
    <r>
      <rPr>
        <b/>
        <sz val="11"/>
        <color rgb="FF363636"/>
        <rFont val="Calibri"/>
        <family val="2"/>
        <scheme val="minor"/>
      </rPr>
      <t>MPhil / PhD All Subjects</t>
    </r>
  </si>
  <si>
    <r>
      <rPr>
        <b/>
        <sz val="11"/>
        <color rgb="FF363636"/>
        <rFont val="Calibri"/>
        <family val="2"/>
        <scheme val="minor"/>
      </rPr>
      <t>MPhil / PhD Nominal Registration (Writing Up Fee)</t>
    </r>
  </si>
  <si>
    <r>
      <rPr>
        <b/>
        <sz val="11"/>
        <color rgb="FF363636"/>
        <rFont val="Calibri"/>
        <family val="2"/>
        <scheme val="minor"/>
      </rPr>
      <t>ProfDoc/DProf (540 total credits over 3 years)</t>
    </r>
  </si>
  <si>
    <r>
      <rPr>
        <b/>
        <sz val="11"/>
        <color rgb="FF363636"/>
        <rFont val="Calibri"/>
        <family val="2"/>
        <scheme val="minor"/>
      </rPr>
      <t>MSc Digital Marketing</t>
    </r>
  </si>
  <si>
    <r>
      <rPr>
        <b/>
        <sz val="11"/>
        <color rgb="FF363636"/>
        <rFont val="Calibri"/>
        <family val="2"/>
        <scheme val="minor"/>
      </rPr>
      <t>MSc International Business</t>
    </r>
  </si>
  <si>
    <r>
      <rPr>
        <b/>
        <sz val="11"/>
        <color rgb="FF363636"/>
        <rFont val="Calibri"/>
        <family val="2"/>
        <scheme val="minor"/>
      </rPr>
      <t>MBA</t>
    </r>
  </si>
  <si>
    <t>Other</t>
  </si>
  <si>
    <t xml:space="preserve">Auditing PG modules </t>
  </si>
  <si>
    <r>
      <rPr>
        <b/>
        <sz val="11"/>
        <color rgb="FF363636"/>
        <rFont val="Calibri"/>
        <family val="2"/>
        <scheme val="minor"/>
      </rPr>
      <t>PGCiPP: Workplace Learning
Development</t>
    </r>
  </si>
  <si>
    <t>PGCIPP: Award for SENCO</t>
  </si>
  <si>
    <r>
      <rPr>
        <b/>
        <sz val="11"/>
        <rFont val="Calibri"/>
        <family val="2"/>
        <scheme val="minor"/>
      </rPr>
      <t>PGCiPP: National Award for SENCO
(online route)</t>
    </r>
  </si>
  <si>
    <r>
      <rPr>
        <b/>
        <sz val="11"/>
        <color rgb="FF363636"/>
        <rFont val="Calibri"/>
        <family val="2"/>
        <scheme val="minor"/>
      </rPr>
      <t>MA Advanced Professional Practice</t>
    </r>
  </si>
  <si>
    <t>PGCert: Professional Studies in Education, Growth Mindset</t>
  </si>
  <si>
    <t>PGCert: Professional Studies in Education, Mental Health Awareness
in Schools</t>
  </si>
  <si>
    <t>Postgraduate Certificate : Autism Education</t>
  </si>
  <si>
    <t xml:space="preserve">Per 60 credit </t>
  </si>
  <si>
    <t>MA Inclusive Special Education</t>
  </si>
  <si>
    <t>MA Education</t>
  </si>
  <si>
    <t>Philosophy, Religion and Ethics</t>
  </si>
  <si>
    <r>
      <rPr>
        <b/>
        <sz val="11"/>
        <color rgb="FF363636"/>
        <rFont val="Calibri"/>
        <family val="2"/>
        <scheme val="minor"/>
      </rPr>
      <t>MA Christian Ministry (20 credit
module)</t>
    </r>
  </si>
  <si>
    <r>
      <rPr>
        <b/>
        <sz val="11"/>
        <color rgb="FF363636"/>
        <rFont val="Calibri"/>
        <family val="2"/>
        <scheme val="minor"/>
      </rPr>
      <t>MA Public Theology (20 credit
module)</t>
    </r>
  </si>
  <si>
    <r>
      <rPr>
        <b/>
        <sz val="11"/>
        <color rgb="FF363636"/>
        <rFont val="Calibri"/>
        <family val="2"/>
        <scheme val="minor"/>
      </rPr>
      <t>MA Schools Chaplaincy (20 credit
module)</t>
    </r>
  </si>
  <si>
    <t>Fee per 10
credit module</t>
  </si>
  <si>
    <t xml:space="preserve">MRes The History of Africa &amp; African Diaspora </t>
  </si>
  <si>
    <t>(Distance learning so fee applies to all)</t>
  </si>
  <si>
    <t>(SLC - UG Funding)</t>
  </si>
  <si>
    <t xml:space="preserve">Is the Overseas amount the same for each Route </t>
  </si>
  <si>
    <t>Online</t>
  </si>
  <si>
    <t>80% of the original module cost</t>
  </si>
  <si>
    <t>Institute of Childhood, Education and Social Work</t>
  </si>
  <si>
    <t>International 2022/23 Annual fee (unless otherwise indicated)</t>
  </si>
  <si>
    <t>2022/23 Cost per credit</t>
  </si>
  <si>
    <t>2023/24 Cost per Credit</t>
  </si>
  <si>
    <t>£714 (£535.50 when recommended by Church Authority)</t>
  </si>
  <si>
    <t>Institute of Arts and  Humanities</t>
  </si>
  <si>
    <t>Institute of Sport Nursing and Allied Health</t>
  </si>
  <si>
    <t>MSc Advanced Professional Practice</t>
  </si>
  <si>
    <t>Pre-Masters</t>
  </si>
  <si>
    <t xml:space="preserve"> Pre-Masters</t>
  </si>
  <si>
    <t>Amy is unable to answer this question atm</t>
  </si>
  <si>
    <t>Nita discussing with Simeon Friday 9th Sept</t>
  </si>
  <si>
    <t>Institute of Sport, Nursing &amp; Allied Health</t>
  </si>
  <si>
    <t>PART TIME - HOME, EU AND INTERNATIONAL
Part time fees are calculated based on sum of module credits taken per annum</t>
  </si>
  <si>
    <t>International 2023/24 Annual Fee (unless otherwise indicated)</t>
  </si>
  <si>
    <t>Home 2022/23 Annual fee (unless otherwise indicated)</t>
  </si>
  <si>
    <t>Law</t>
  </si>
  <si>
    <t>Pre-PhD (Six supervision meetings)</t>
  </si>
  <si>
    <t>2023/24 Postgraduate Fees - Full time</t>
  </si>
  <si>
    <t>2023/24 Postgraduate Fees - Part time</t>
  </si>
  <si>
    <t>2023/24 Postgraduate Fees - Other</t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</si>
  <si>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(Online top up)</t>
    </r>
  </si>
  <si>
    <r>
      <rPr>
        <b/>
        <sz val="11"/>
        <color rgb="FF363636"/>
        <rFont val="Calibri"/>
        <family val="2"/>
        <scheme val="minor"/>
      </rPr>
      <t>MBA</t>
    </r>
    <r>
      <rPr>
        <b/>
        <sz val="11"/>
        <rFont val="Calibri"/>
        <family val="2"/>
        <scheme val="minor"/>
      </rPr>
      <t xml:space="preserve"> (part time)</t>
    </r>
  </si>
  <si>
    <t>PgDip Adult Nursing (pre-Registration)</t>
  </si>
  <si>
    <t>MA Fundraising</t>
  </si>
  <si>
    <t>PGDip Fundraising</t>
  </si>
  <si>
    <t>PGCert Fundraising</t>
  </si>
  <si>
    <t>PGCert Performance</t>
  </si>
  <si>
    <t>MA Social Work</t>
  </si>
  <si>
    <t>PGDip Social Work - Year 1</t>
  </si>
  <si>
    <t>18 month course - 90 credits</t>
  </si>
  <si>
    <t>18 month course - 30 credits</t>
  </si>
  <si>
    <t xml:space="preserve">PGDip Social Work - Year 2 </t>
  </si>
  <si>
    <t>Year 1 - 180 credits</t>
  </si>
  <si>
    <t>Year 2 - 60 credits</t>
  </si>
  <si>
    <t>MA Dance Advanced Practice</t>
  </si>
  <si>
    <t>MA Choreography &amp; Professional Practice</t>
  </si>
  <si>
    <t>MA Performance Dance (MAP)</t>
  </si>
  <si>
    <t>MSc Digital Marketing</t>
  </si>
  <si>
    <t>MSc International Business</t>
  </si>
  <si>
    <t>MFA Theatre and Performance Year 1</t>
  </si>
  <si>
    <t>MFA Theatre and Performance Year 2</t>
  </si>
  <si>
    <t>MA Performance and Environment</t>
  </si>
  <si>
    <t xml:space="preserve">MA Education (Online) </t>
  </si>
  <si>
    <t>MA Devised Theatre - with The Paper Birds</t>
  </si>
  <si>
    <t>MA Acting for Film</t>
  </si>
  <si>
    <t>English and Creative Writing</t>
  </si>
  <si>
    <t>Sport</t>
  </si>
  <si>
    <t>Health</t>
  </si>
  <si>
    <t>MSc Criminology</t>
  </si>
  <si>
    <t>MSc HRM and Organisational Psychology</t>
  </si>
  <si>
    <t>MSc Coaching Psychology</t>
  </si>
  <si>
    <t>MA Musical Theatre</t>
  </si>
  <si>
    <t>Postgraduate Diploma Mental Health Nursing (Pre-Registration)</t>
  </si>
  <si>
    <t>MA Advanced CGI &amp; VFX</t>
  </si>
  <si>
    <t>MFA Advanced CGI &amp; VFX</t>
  </si>
  <si>
    <t>LLM Criminal Law and Criminal Justice</t>
  </si>
  <si>
    <t>Childhood, Education and Social Work</t>
  </si>
  <si>
    <t>Business</t>
  </si>
  <si>
    <t xml:space="preserve">MA Theatre and Performance </t>
  </si>
  <si>
    <t xml:space="preserve">Psychology, Business and Human Sciences </t>
  </si>
  <si>
    <t>PGCert: Practice Education</t>
  </si>
  <si>
    <t>MA Counselling and Psychotherapy</t>
  </si>
  <si>
    <t>Per year</t>
  </si>
  <si>
    <t>MRes Health (Named Routes) including ‘Integrated Caring Science’ and ‘Social Care’</t>
  </si>
  <si>
    <t>MSc Advanced Professional Practice (Clinically based modules)</t>
  </si>
  <si>
    <t>MSc Advanced Professional Practice (Classroom based modules)</t>
  </si>
  <si>
    <t>Msc (Top up)  Adult Nursing</t>
  </si>
  <si>
    <t>History, International Relations and Politics</t>
  </si>
  <si>
    <t>MA Cultural History</t>
  </si>
  <si>
    <t>180 credits</t>
  </si>
  <si>
    <t>(Distance learning so fee applies to all) - 180 credits</t>
  </si>
  <si>
    <t>120 credits</t>
  </si>
  <si>
    <t>60 credits</t>
  </si>
  <si>
    <t>Fee per year - 2
year course - 120 credits</t>
  </si>
  <si>
    <r>
      <rPr>
        <sz val="11"/>
        <color rgb="FF363636"/>
        <rFont val="Calibri"/>
        <family val="2"/>
        <scheme val="minor"/>
      </rPr>
      <t>Cost for entire course</t>
    </r>
    <r>
      <rPr>
        <sz val="11"/>
        <rFont val="Calibri"/>
        <family val="2"/>
        <scheme val="minor"/>
      </rPr>
      <t xml:space="preserve"> - 60 credits</t>
    </r>
  </si>
  <si>
    <t>Cost for entire course - 180 credits</t>
  </si>
  <si>
    <r>
      <rPr>
        <sz val="11"/>
        <color rgb="FF363636"/>
        <rFont val="Calibri"/>
        <family val="2"/>
        <scheme val="minor"/>
      </rPr>
      <t>Cost for entire course</t>
    </r>
    <r>
      <rPr>
        <sz val="11"/>
        <rFont val="Calibri"/>
        <family val="2"/>
        <scheme val="minor"/>
      </rPr>
      <t xml:space="preserve"> - 180 credits</t>
    </r>
  </si>
  <si>
    <t>2 year course - cost per year - 180 credits</t>
  </si>
  <si>
    <t>(SLC UG Funding) - 60 credits</t>
  </si>
  <si>
    <t>MA Music Performance (Distance Learning)</t>
  </si>
  <si>
    <t>One year full time - 180 credits</t>
  </si>
  <si>
    <t>PGCE</t>
  </si>
  <si>
    <t>iPGCE with iQTS</t>
  </si>
  <si>
    <t>iQTS</t>
  </si>
  <si>
    <t>QTS - Assessment Only Route</t>
  </si>
  <si>
    <t>Home 2026/27 Annual Fee
(unless otherwise indicated)</t>
  </si>
  <si>
    <t>2026/27 Price per credit</t>
  </si>
  <si>
    <t>International 2026/27 Annual Fee (unless otherwise indicated)</t>
  </si>
  <si>
    <t>2026/27 Cost per Credit</t>
  </si>
  <si>
    <t>MSc Nueromarketing</t>
  </si>
  <si>
    <t>MSc Occupational Therapy (pre-Registration)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</si>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</sst>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0.000"/>
    <numFmt numFmtId="165" formatCode="#,##0.00_ ;[Red]\-#,##0.00\ "/>
    <numFmt numFmtId="166" formatCode="0.0%"/>
    <numFmt numFmtId="167" formatCode="0.0"/>
    <numFmt numFmtId="168" formatCode="#,##0_ ;[Red]\-#,##0\ "/>
    <numFmt numFmtId="169" formatCode="_-&quot;£&quot;* #,##0_-;\-&quot;£&quot;* #,##0_-;_-&quot;£&quot;* &quot;-&quot;??_-;_-@_-"/>
  </numFmts>
  <fonts count="25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363636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36363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rgb="FF36363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  <font>
      <b/>
      <sz val="24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D9D9D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2D7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8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" fillId="0" borderId="0"/>
  </cellStyleXfs>
  <cellXfs count="1386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6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6" fillId="0" borderId="3" xfId="0" applyFont="1" applyBorder="1" applyAlignment="1">
      <alignment horizontal="left" vertical="top" wrapText="1" indent="4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1"/>
    </xf>
    <xf numFmtId="3" fontId="8" fillId="0" borderId="4" xfId="0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 indent="1"/>
    </xf>
    <xf numFmtId="0" fontId="6" fillId="0" borderId="3" xfId="0" applyFont="1" applyBorder="1" applyAlignment="1">
      <alignment horizontal="left" vertical="top" wrapText="1" indent="1"/>
    </xf>
    <xf numFmtId="0" fontId="3" fillId="0" borderId="3" xfId="0" applyFont="1" applyBorder="1" applyAlignment="1">
      <alignment horizontal="left" vertical="top" wrapText="1" indent="2"/>
    </xf>
    <xf numFmtId="0" fontId="3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 indent="1"/>
    </xf>
    <xf numFmtId="0" fontId="6" fillId="0" borderId="3" xfId="0" applyFont="1" applyBorder="1" applyAlignment="1">
      <alignment horizontal="left" vertical="top" wrapText="1" indent="3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3" fontId="8" fillId="0" borderId="4" xfId="0" applyNumberFormat="1" applyFont="1" applyBorder="1" applyAlignment="1">
      <alignment horizontal="left" vertical="center" indent="2" shrinkToFit="1"/>
    </xf>
    <xf numFmtId="1" fontId="8" fillId="0" borderId="0" xfId="0" applyNumberFormat="1" applyFont="1" applyAlignment="1">
      <alignment horizontal="right" vertical="center" shrinkToFit="1"/>
    </xf>
    <xf numFmtId="0" fontId="6" fillId="0" borderId="1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6" borderId="8" xfId="0" applyFont="1" applyFill="1" applyBorder="1" applyAlignment="1">
      <alignment horizontal="center" vertical="center"/>
    </xf>
    <xf numFmtId="3" fontId="2" fillId="7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center" shrinkToFit="1"/>
    </xf>
    <xf numFmtId="3" fontId="8" fillId="0" borderId="2" xfId="0" applyNumberFormat="1" applyFont="1" applyBorder="1" applyAlignment="1">
      <alignment horizontal="right" vertical="top" shrinkToFit="1"/>
    </xf>
    <xf numFmtId="3" fontId="8" fillId="0" borderId="2" xfId="0" applyNumberFormat="1" applyFont="1" applyBorder="1" applyAlignment="1">
      <alignment horizontal="right" shrinkToFit="1"/>
    </xf>
    <xf numFmtId="3" fontId="8" fillId="0" borderId="2" xfId="0" applyNumberFormat="1" applyFont="1" applyBorder="1" applyAlignment="1">
      <alignment horizontal="left" vertical="top" indent="1" shrinkToFit="1"/>
    </xf>
    <xf numFmtId="3" fontId="8" fillId="0" borderId="2" xfId="0" applyNumberFormat="1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wrapText="1" indent="1"/>
    </xf>
    <xf numFmtId="0" fontId="6" fillId="0" borderId="21" xfId="0" applyFont="1" applyBorder="1" applyAlignment="1">
      <alignment horizontal="left" vertical="center" wrapText="1" indent="1"/>
    </xf>
    <xf numFmtId="3" fontId="8" fillId="0" borderId="22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top" wrapText="1" indent="1"/>
    </xf>
    <xf numFmtId="3" fontId="8" fillId="0" borderId="24" xfId="0" applyNumberFormat="1" applyFont="1" applyBorder="1" applyAlignment="1">
      <alignment horizontal="right" vertical="top" shrinkToFit="1"/>
    </xf>
    <xf numFmtId="0" fontId="6" fillId="0" borderId="23" xfId="0" applyFont="1" applyBorder="1" applyAlignment="1">
      <alignment horizontal="left" vertical="center" wrapText="1" indent="1"/>
    </xf>
    <xf numFmtId="3" fontId="8" fillId="0" borderId="24" xfId="0" applyNumberFormat="1" applyFont="1" applyBorder="1" applyAlignment="1">
      <alignment horizontal="right" vertical="center" shrinkToFit="1"/>
    </xf>
    <xf numFmtId="0" fontId="6" fillId="0" borderId="23" xfId="0" applyFont="1" applyBorder="1" applyAlignment="1">
      <alignment horizontal="left" wrapText="1" indent="1"/>
    </xf>
    <xf numFmtId="3" fontId="8" fillId="0" borderId="24" xfId="0" applyNumberFormat="1" applyFont="1" applyBorder="1" applyAlignment="1">
      <alignment horizontal="right" shrinkToFit="1"/>
    </xf>
    <xf numFmtId="3" fontId="8" fillId="0" borderId="24" xfId="0" applyNumberFormat="1" applyFont="1" applyBorder="1" applyAlignment="1">
      <alignment horizontal="left" vertical="center" indent="2" shrinkToFit="1"/>
    </xf>
    <xf numFmtId="3" fontId="8" fillId="0" borderId="24" xfId="0" applyNumberFormat="1" applyFont="1" applyBorder="1" applyAlignment="1">
      <alignment horizontal="left" vertical="top" indent="2" shrinkToFit="1"/>
    </xf>
    <xf numFmtId="0" fontId="3" fillId="0" borderId="27" xfId="0" applyFont="1" applyBorder="1" applyAlignment="1">
      <alignment horizontal="left" vertical="top"/>
    </xf>
    <xf numFmtId="2" fontId="8" fillId="0" borderId="0" xfId="0" applyNumberFormat="1" applyFont="1" applyAlignment="1">
      <alignment horizontal="left" vertical="top"/>
    </xf>
    <xf numFmtId="2" fontId="8" fillId="6" borderId="8" xfId="0" applyNumberFormat="1" applyFont="1" applyFill="1" applyBorder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165" fontId="8" fillId="6" borderId="8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top"/>
    </xf>
    <xf numFmtId="4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8" xfId="0" applyFont="1" applyFill="1" applyBorder="1" applyAlignment="1">
      <alignment horizontal="left" vertical="top"/>
    </xf>
    <xf numFmtId="4" fontId="3" fillId="6" borderId="8" xfId="0" applyNumberFormat="1" applyFont="1" applyFill="1" applyBorder="1" applyAlignment="1">
      <alignment horizontal="left" vertical="top"/>
    </xf>
    <xf numFmtId="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right" vertical="center" shrinkToFit="1"/>
    </xf>
    <xf numFmtId="3" fontId="2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shrinkToFit="1"/>
    </xf>
    <xf numFmtId="0" fontId="8" fillId="0" borderId="0" xfId="0" applyFont="1" applyAlignment="1">
      <alignment horizontal="center"/>
    </xf>
    <xf numFmtId="3" fontId="2" fillId="7" borderId="0" xfId="0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4" fontId="3" fillId="5" borderId="28" xfId="0" applyNumberFormat="1" applyFont="1" applyFill="1" applyBorder="1" applyAlignment="1">
      <alignment horizontal="center" vertical="center"/>
    </xf>
    <xf numFmtId="4" fontId="3" fillId="5" borderId="29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 vertical="center"/>
    </xf>
    <xf numFmtId="4" fontId="3" fillId="5" borderId="3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left" vertical="center" wrapText="1" indent="2"/>
    </xf>
    <xf numFmtId="0" fontId="5" fillId="2" borderId="32" xfId="0" applyFont="1" applyFill="1" applyBorder="1" applyAlignment="1">
      <alignment horizontal="center" vertical="center" wrapText="1"/>
    </xf>
    <xf numFmtId="2" fontId="5" fillId="5" borderId="35" xfId="0" applyNumberFormat="1" applyFont="1" applyFill="1" applyBorder="1" applyAlignment="1">
      <alignment horizontal="center" vertical="top" wrapText="1"/>
    </xf>
    <xf numFmtId="0" fontId="11" fillId="8" borderId="3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 indent="4"/>
    </xf>
    <xf numFmtId="3" fontId="8" fillId="0" borderId="38" xfId="0" applyNumberFormat="1" applyFont="1" applyBorder="1" applyAlignment="1">
      <alignment horizontal="right" vertical="center" shrinkToFit="1"/>
    </xf>
    <xf numFmtId="0" fontId="6" fillId="0" borderId="39" xfId="0" applyFont="1" applyBorder="1" applyAlignment="1">
      <alignment horizontal="left" vertical="center" wrapText="1" indent="1"/>
    </xf>
    <xf numFmtId="3" fontId="8" fillId="0" borderId="40" xfId="0" applyNumberFormat="1" applyFont="1" applyBorder="1" applyAlignment="1">
      <alignment horizontal="right" vertical="center" shrinkToFit="1"/>
    </xf>
    <xf numFmtId="9" fontId="11" fillId="8" borderId="3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Border="1" applyAlignment="1">
      <alignment horizontal="center" vertical="center" shrinkToFit="1"/>
    </xf>
    <xf numFmtId="1" fontId="8" fillId="0" borderId="2" xfId="0" applyNumberFormat="1" applyFont="1" applyBorder="1" applyAlignment="1">
      <alignment horizontal="center" vertical="center" shrinkToFit="1"/>
    </xf>
    <xf numFmtId="1" fontId="8" fillId="0" borderId="24" xfId="0" applyNumberFormat="1" applyFont="1" applyBorder="1" applyAlignment="1">
      <alignment horizontal="center" vertical="center" shrinkToFit="1"/>
    </xf>
    <xf numFmtId="1" fontId="8" fillId="0" borderId="41" xfId="0" applyNumberFormat="1" applyFont="1" applyBorder="1" applyAlignment="1">
      <alignment horizontal="center" vertical="center" shrinkToFit="1"/>
    </xf>
    <xf numFmtId="0" fontId="8" fillId="12" borderId="0" xfId="0" applyFont="1" applyFill="1" applyAlignment="1">
      <alignment horizontal="center"/>
    </xf>
    <xf numFmtId="3" fontId="2" fillId="12" borderId="0" xfId="0" applyNumberFormat="1" applyFont="1" applyFill="1" applyAlignment="1">
      <alignment horizontal="center"/>
    </xf>
    <xf numFmtId="164" fontId="2" fillId="12" borderId="0" xfId="0" applyNumberFormat="1" applyFont="1" applyFill="1" applyAlignment="1">
      <alignment horizontal="center"/>
    </xf>
    <xf numFmtId="165" fontId="8" fillId="12" borderId="0" xfId="0" applyNumberFormat="1" applyFont="1" applyFill="1" applyAlignment="1">
      <alignment horizontal="center" vertical="center"/>
    </xf>
    <xf numFmtId="3" fontId="3" fillId="12" borderId="0" xfId="0" applyNumberFormat="1" applyFont="1" applyFill="1" applyAlignment="1">
      <alignment horizontal="center"/>
    </xf>
    <xf numFmtId="4" fontId="3" fillId="6" borderId="8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top" wrapText="1"/>
    </xf>
    <xf numFmtId="2" fontId="8" fillId="12" borderId="0" xfId="0" applyNumberFormat="1" applyFont="1" applyFill="1" applyAlignment="1">
      <alignment horizontal="center" vertical="center" shrinkToFit="1"/>
    </xf>
    <xf numFmtId="4" fontId="3" fillId="12" borderId="29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 indent="1"/>
    </xf>
    <xf numFmtId="0" fontId="3" fillId="0" borderId="47" xfId="0" applyFont="1" applyBorder="1" applyAlignment="1">
      <alignment vertical="center" wrapText="1"/>
    </xf>
    <xf numFmtId="166" fontId="3" fillId="0" borderId="0" xfId="1" applyNumberFormat="1" applyFont="1" applyFill="1" applyBorder="1" applyAlignment="1">
      <alignment horizontal="center" vertical="center"/>
    </xf>
    <xf numFmtId="3" fontId="8" fillId="9" borderId="24" xfId="0" applyNumberFormat="1" applyFont="1" applyFill="1" applyBorder="1" applyAlignment="1">
      <alignment horizontal="center" vertical="center" shrinkToFit="1"/>
    </xf>
    <xf numFmtId="4" fontId="2" fillId="7" borderId="50" xfId="0" applyNumberFormat="1" applyFont="1" applyFill="1" applyBorder="1" applyAlignment="1">
      <alignment horizontal="center" vertical="center"/>
    </xf>
    <xf numFmtId="164" fontId="2" fillId="7" borderId="50" xfId="0" applyNumberFormat="1" applyFont="1" applyFill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3" fontId="8" fillId="0" borderId="24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left" vertical="center" wrapText="1" indent="1"/>
    </xf>
    <xf numFmtId="0" fontId="6" fillId="0" borderId="56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 vertical="center" wrapText="1"/>
    </xf>
    <xf numFmtId="166" fontId="3" fillId="6" borderId="9" xfId="1" applyNumberFormat="1" applyFont="1" applyFill="1" applyBorder="1" applyAlignment="1">
      <alignment horizontal="center" vertical="center"/>
    </xf>
    <xf numFmtId="166" fontId="11" fillId="8" borderId="37" xfId="1" applyNumberFormat="1" applyFont="1" applyFill="1" applyBorder="1" applyAlignment="1">
      <alignment horizontal="center" vertical="center"/>
    </xf>
    <xf numFmtId="166" fontId="3" fillId="12" borderId="0" xfId="1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1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wrapText="1"/>
    </xf>
    <xf numFmtId="0" fontId="6" fillId="0" borderId="21" xfId="0" applyFont="1" applyBorder="1" applyAlignment="1">
      <alignment horizontal="left" vertical="top" wrapText="1" indent="1"/>
    </xf>
    <xf numFmtId="3" fontId="8" fillId="0" borderId="61" xfId="0" applyNumberFormat="1" applyFont="1" applyBorder="1" applyAlignment="1">
      <alignment horizontal="right" vertical="top" shrinkToFit="1"/>
    </xf>
    <xf numFmtId="3" fontId="8" fillId="0" borderId="22" xfId="0" applyNumberFormat="1" applyFont="1" applyBorder="1" applyAlignment="1">
      <alignment horizontal="right" vertical="top" shrinkToFit="1"/>
    </xf>
    <xf numFmtId="2" fontId="8" fillId="0" borderId="50" xfId="0" applyNumberFormat="1" applyFont="1" applyBorder="1" applyAlignment="1">
      <alignment horizontal="right" vertical="center" shrinkToFit="1"/>
    </xf>
    <xf numFmtId="0" fontId="6" fillId="0" borderId="50" xfId="0" applyFont="1" applyBorder="1" applyAlignment="1">
      <alignment horizontal="left" vertical="center" wrapText="1" indent="1"/>
    </xf>
    <xf numFmtId="3" fontId="2" fillId="7" borderId="50" xfId="0" applyNumberFormat="1" applyFont="1" applyFill="1" applyBorder="1" applyAlignment="1">
      <alignment horizontal="center" vertical="center"/>
    </xf>
    <xf numFmtId="165" fontId="8" fillId="0" borderId="50" xfId="0" applyNumberFormat="1" applyFont="1" applyBorder="1" applyAlignment="1">
      <alignment horizontal="center" vertical="center"/>
    </xf>
    <xf numFmtId="166" fontId="3" fillId="0" borderId="50" xfId="1" applyNumberFormat="1" applyFont="1" applyFill="1" applyBorder="1" applyAlignment="1">
      <alignment horizontal="center" vertical="center"/>
    </xf>
    <xf numFmtId="0" fontId="3" fillId="0" borderId="51" xfId="0" applyFont="1" applyBorder="1" applyAlignment="1">
      <alignment horizontal="left" vertical="top"/>
    </xf>
    <xf numFmtId="0" fontId="3" fillId="0" borderId="53" xfId="0" applyFont="1" applyBorder="1" applyAlignment="1">
      <alignment horizontal="left" vertical="top"/>
    </xf>
    <xf numFmtId="4" fontId="3" fillId="13" borderId="63" xfId="0" applyNumberFormat="1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left" vertical="center" wrapText="1"/>
    </xf>
    <xf numFmtId="3" fontId="8" fillId="0" borderId="66" xfId="0" applyNumberFormat="1" applyFont="1" applyBorder="1" applyAlignment="1">
      <alignment horizontal="right" vertical="center" shrinkToFit="1"/>
    </xf>
    <xf numFmtId="3" fontId="8" fillId="0" borderId="57" xfId="0" applyNumberFormat="1" applyFont="1" applyBorder="1" applyAlignment="1">
      <alignment horizontal="right" vertical="center" shrinkToFit="1"/>
    </xf>
    <xf numFmtId="2" fontId="8" fillId="0" borderId="26" xfId="0" applyNumberFormat="1" applyFont="1" applyBorder="1" applyAlignment="1">
      <alignment horizontal="right" vertical="center" shrinkToFit="1"/>
    </xf>
    <xf numFmtId="0" fontId="6" fillId="0" borderId="26" xfId="0" applyFont="1" applyBorder="1" applyAlignment="1">
      <alignment horizontal="left" vertical="center" wrapText="1" indent="1"/>
    </xf>
    <xf numFmtId="3" fontId="2" fillId="7" borderId="26" xfId="0" applyNumberFormat="1" applyFont="1" applyFill="1" applyBorder="1" applyAlignment="1">
      <alignment horizontal="center" vertical="center"/>
    </xf>
    <xf numFmtId="164" fontId="2" fillId="7" borderId="26" xfId="0" applyNumberFormat="1" applyFont="1" applyFill="1" applyBorder="1" applyAlignment="1">
      <alignment horizontal="center" vertical="center"/>
    </xf>
    <xf numFmtId="165" fontId="8" fillId="0" borderId="26" xfId="0" applyNumberFormat="1" applyFont="1" applyBorder="1" applyAlignment="1">
      <alignment horizontal="center" vertical="center"/>
    </xf>
    <xf numFmtId="166" fontId="3" fillId="0" borderId="26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1"/>
    </xf>
    <xf numFmtId="0" fontId="3" fillId="0" borderId="60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right" vertical="center" shrinkToFit="1"/>
    </xf>
    <xf numFmtId="0" fontId="6" fillId="0" borderId="65" xfId="0" applyFont="1" applyBorder="1" applyAlignment="1">
      <alignment horizontal="center" vertical="top" wrapText="1"/>
    </xf>
    <xf numFmtId="0" fontId="3" fillId="0" borderId="65" xfId="0" applyFont="1" applyBorder="1" applyAlignment="1">
      <alignment horizontal="left" wrapText="1"/>
    </xf>
    <xf numFmtId="0" fontId="6" fillId="0" borderId="56" xfId="0" applyFont="1" applyBorder="1" applyAlignment="1">
      <alignment horizontal="left" vertical="top" wrapText="1" indent="1"/>
    </xf>
    <xf numFmtId="3" fontId="8" fillId="0" borderId="66" xfId="0" applyNumberFormat="1" applyFont="1" applyBorder="1" applyAlignment="1">
      <alignment horizontal="right" vertical="top" shrinkToFit="1"/>
    </xf>
    <xf numFmtId="3" fontId="8" fillId="0" borderId="57" xfId="0" applyNumberFormat="1" applyFont="1" applyBorder="1" applyAlignment="1">
      <alignment horizontal="right" vertical="top" shrinkToFit="1"/>
    </xf>
    <xf numFmtId="0" fontId="5" fillId="2" borderId="59" xfId="0" applyFont="1" applyFill="1" applyBorder="1" applyAlignment="1">
      <alignment horizontal="left" vertical="center" wrapText="1" indent="1"/>
    </xf>
    <xf numFmtId="0" fontId="5" fillId="2" borderId="67" xfId="0" applyFont="1" applyFill="1" applyBorder="1" applyAlignment="1">
      <alignment horizontal="center" vertical="center" wrapText="1"/>
    </xf>
    <xf numFmtId="9" fontId="11" fillId="8" borderId="50" xfId="0" applyNumberFormat="1" applyFont="1" applyFill="1" applyBorder="1" applyAlignment="1">
      <alignment horizontal="center" vertical="center" wrapText="1"/>
    </xf>
    <xf numFmtId="2" fontId="5" fillId="5" borderId="50" xfId="0" applyNumberFormat="1" applyFont="1" applyFill="1" applyBorder="1" applyAlignment="1">
      <alignment horizontal="center" vertical="top" wrapText="1"/>
    </xf>
    <xf numFmtId="0" fontId="11" fillId="8" borderId="70" xfId="0" applyFont="1" applyFill="1" applyBorder="1" applyAlignment="1">
      <alignment horizontal="center" vertical="center"/>
    </xf>
    <xf numFmtId="166" fontId="11" fillId="8" borderId="71" xfId="1" applyNumberFormat="1" applyFont="1" applyFill="1" applyBorder="1" applyAlignment="1">
      <alignment horizontal="center" vertical="center"/>
    </xf>
    <xf numFmtId="0" fontId="6" fillId="0" borderId="60" xfId="0" applyFont="1" applyBorder="1" applyAlignment="1">
      <alignment horizontal="left" vertical="top" wrapText="1" indent="4"/>
    </xf>
    <xf numFmtId="0" fontId="6" fillId="0" borderId="6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top" wrapText="1"/>
    </xf>
    <xf numFmtId="0" fontId="6" fillId="0" borderId="60" xfId="0" applyFont="1" applyBorder="1" applyAlignment="1">
      <alignment horizontal="center" wrapText="1"/>
    </xf>
    <xf numFmtId="0" fontId="6" fillId="0" borderId="21" xfId="0" applyFont="1" applyBorder="1" applyAlignment="1">
      <alignment horizontal="left" wrapText="1" indent="1"/>
    </xf>
    <xf numFmtId="3" fontId="8" fillId="0" borderId="61" xfId="0" applyNumberFormat="1" applyFont="1" applyBorder="1" applyAlignment="1">
      <alignment horizontal="right" shrinkToFit="1"/>
    </xf>
    <xf numFmtId="3" fontId="8" fillId="0" borderId="22" xfId="0" applyNumberFormat="1" applyFont="1" applyBorder="1" applyAlignment="1">
      <alignment horizontal="right" shrinkToFit="1"/>
    </xf>
    <xf numFmtId="0" fontId="3" fillId="0" borderId="5" xfId="0" applyFont="1" applyBorder="1" applyAlignment="1">
      <alignment horizontal="left" vertical="center" wrapText="1"/>
    </xf>
    <xf numFmtId="3" fontId="8" fillId="0" borderId="61" xfId="0" applyNumberFormat="1" applyFont="1" applyBorder="1" applyAlignment="1">
      <alignment horizontal="left" vertical="top" indent="1" shrinkToFit="1"/>
    </xf>
    <xf numFmtId="3" fontId="8" fillId="0" borderId="22" xfId="0" applyNumberFormat="1" applyFont="1" applyBorder="1" applyAlignment="1">
      <alignment horizontal="left" vertical="top" indent="1" shrinkToFit="1"/>
    </xf>
    <xf numFmtId="3" fontId="8" fillId="0" borderId="57" xfId="0" applyNumberFormat="1" applyFont="1" applyBorder="1" applyAlignment="1">
      <alignment horizontal="left" vertical="center" indent="2" shrinkToFit="1"/>
    </xf>
    <xf numFmtId="0" fontId="6" fillId="0" borderId="20" xfId="0" applyFont="1" applyBorder="1" applyAlignment="1">
      <alignment horizontal="center" vertical="top" wrapText="1"/>
    </xf>
    <xf numFmtId="4" fontId="3" fillId="7" borderId="28" xfId="0" applyNumberFormat="1" applyFont="1" applyFill="1" applyBorder="1" applyAlignment="1">
      <alignment horizontal="center" vertical="center"/>
    </xf>
    <xf numFmtId="1" fontId="8" fillId="13" borderId="63" xfId="0" applyNumberFormat="1" applyFont="1" applyFill="1" applyBorder="1" applyAlignment="1">
      <alignment horizontal="center" vertical="center" shrinkToFit="1"/>
    </xf>
    <xf numFmtId="0" fontId="6" fillId="0" borderId="55" xfId="0" applyFont="1" applyBorder="1" applyAlignment="1">
      <alignment horizontal="left" vertical="top" wrapText="1" indent="2"/>
    </xf>
    <xf numFmtId="3" fontId="8" fillId="0" borderId="66" xfId="0" applyNumberFormat="1" applyFont="1" applyBorder="1" applyAlignment="1">
      <alignment horizontal="left" vertical="center" indent="1" shrinkToFit="1"/>
    </xf>
    <xf numFmtId="0" fontId="9" fillId="0" borderId="5" xfId="0" applyFont="1" applyBorder="1" applyAlignment="1">
      <alignment horizontal="center" vertical="top" wrapText="1"/>
    </xf>
    <xf numFmtId="0" fontId="3" fillId="0" borderId="60" xfId="0" applyFont="1" applyBorder="1" applyAlignment="1">
      <alignment horizontal="left" vertical="top" wrapText="1"/>
    </xf>
    <xf numFmtId="3" fontId="8" fillId="0" borderId="76" xfId="0" applyNumberFormat="1" applyFont="1" applyBorder="1" applyAlignment="1">
      <alignment horizontal="center" vertical="center" shrinkToFit="1"/>
    </xf>
    <xf numFmtId="2" fontId="8" fillId="0" borderId="50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/>
    </xf>
    <xf numFmtId="0" fontId="3" fillId="0" borderId="56" xfId="0" applyFont="1" applyBorder="1" applyAlignment="1">
      <alignment horizontal="left" vertical="top" wrapText="1" indent="1"/>
    </xf>
    <xf numFmtId="0" fontId="6" fillId="0" borderId="77" xfId="0" applyFont="1" applyBorder="1" applyAlignment="1">
      <alignment horizontal="left" wrapText="1" indent="1"/>
    </xf>
    <xf numFmtId="0" fontId="3" fillId="0" borderId="7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3" fontId="8" fillId="0" borderId="79" xfId="0" applyNumberFormat="1" applyFont="1" applyBorder="1" applyAlignment="1">
      <alignment horizontal="center" vertical="center" shrinkToFit="1"/>
    </xf>
    <xf numFmtId="2" fontId="8" fillId="0" borderId="26" xfId="0" applyNumberFormat="1" applyFont="1" applyBorder="1" applyAlignment="1">
      <alignment horizontal="center" shrinkToFit="1"/>
    </xf>
    <xf numFmtId="0" fontId="8" fillId="0" borderId="26" xfId="0" applyFont="1" applyBorder="1" applyAlignment="1">
      <alignment horizontal="center"/>
    </xf>
    <xf numFmtId="3" fontId="2" fillId="7" borderId="26" xfId="0" applyNumberFormat="1" applyFont="1" applyFill="1" applyBorder="1" applyAlignment="1">
      <alignment horizontal="center"/>
    </xf>
    <xf numFmtId="164" fontId="2" fillId="7" borderId="26" xfId="0" applyNumberFormat="1" applyFont="1" applyFill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166" fontId="3" fillId="0" borderId="26" xfId="1" applyNumberFormat="1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 vertical="center" wrapText="1"/>
    </xf>
    <xf numFmtId="10" fontId="11" fillId="10" borderId="50" xfId="0" applyNumberFormat="1" applyFont="1" applyFill="1" applyBorder="1" applyAlignment="1">
      <alignment horizontal="center" vertical="center" wrapText="1"/>
    </xf>
    <xf numFmtId="0" fontId="11" fillId="8" borderId="80" xfId="0" applyFont="1" applyFill="1" applyBorder="1" applyAlignment="1">
      <alignment horizontal="center" vertical="center"/>
    </xf>
    <xf numFmtId="4" fontId="2" fillId="7" borderId="26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6" fillId="0" borderId="19" xfId="0" applyFont="1" applyBorder="1" applyAlignment="1">
      <alignment horizontal="left" vertical="top" wrapText="1" indent="1"/>
    </xf>
    <xf numFmtId="4" fontId="2" fillId="0" borderId="50" xfId="0" applyNumberFormat="1" applyFont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shrinkToFit="1"/>
    </xf>
    <xf numFmtId="3" fontId="8" fillId="0" borderId="22" xfId="0" applyNumberFormat="1" applyFont="1" applyBorder="1" applyAlignment="1">
      <alignment horizontal="center" vertical="center" shrinkToFit="1"/>
    </xf>
    <xf numFmtId="3" fontId="8" fillId="9" borderId="22" xfId="0" applyNumberFormat="1" applyFont="1" applyFill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top" wrapText="1"/>
    </xf>
    <xf numFmtId="0" fontId="6" fillId="0" borderId="64" xfId="0" applyFont="1" applyBorder="1" applyAlignment="1">
      <alignment horizontal="center" vertical="top" wrapText="1"/>
    </xf>
    <xf numFmtId="3" fontId="8" fillId="0" borderId="48" xfId="0" applyNumberFormat="1" applyFont="1" applyBorder="1" applyAlignment="1">
      <alignment horizontal="right" vertical="top" shrinkToFit="1"/>
    </xf>
    <xf numFmtId="164" fontId="2" fillId="7" borderId="35" xfId="0" applyNumberFormat="1" applyFont="1" applyFill="1" applyBorder="1" applyAlignment="1">
      <alignment horizontal="center" vertical="center"/>
    </xf>
    <xf numFmtId="4" fontId="3" fillId="5" borderId="58" xfId="0" applyNumberFormat="1" applyFont="1" applyFill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top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" fontId="3" fillId="13" borderId="73" xfId="0" applyNumberFormat="1" applyFont="1" applyFill="1" applyBorder="1" applyAlignment="1">
      <alignment horizontal="center" vertical="center"/>
    </xf>
    <xf numFmtId="4" fontId="3" fillId="13" borderId="86" xfId="0" applyNumberFormat="1" applyFont="1" applyFill="1" applyBorder="1" applyAlignment="1">
      <alignment horizontal="center" vertical="center"/>
    </xf>
    <xf numFmtId="0" fontId="11" fillId="13" borderId="42" xfId="0" applyFont="1" applyFill="1" applyBorder="1" applyAlignment="1">
      <alignment horizontal="center" vertical="center"/>
    </xf>
    <xf numFmtId="0" fontId="11" fillId="13" borderId="58" xfId="0" applyFont="1" applyFill="1" applyBorder="1" applyAlignment="1">
      <alignment horizontal="center" vertical="center"/>
    </xf>
    <xf numFmtId="0" fontId="6" fillId="0" borderId="87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left" vertical="top" wrapText="1" indent="1"/>
    </xf>
    <xf numFmtId="2" fontId="8" fillId="0" borderId="35" xfId="0" applyNumberFormat="1" applyFont="1" applyBorder="1" applyAlignment="1">
      <alignment horizontal="right" vertical="center" shrinkToFit="1"/>
    </xf>
    <xf numFmtId="0" fontId="6" fillId="0" borderId="35" xfId="0" applyFont="1" applyBorder="1" applyAlignment="1">
      <alignment horizontal="left" vertical="center" wrapText="1" indent="1"/>
    </xf>
    <xf numFmtId="3" fontId="2" fillId="7" borderId="35" xfId="0" applyNumberFormat="1" applyFont="1" applyFill="1" applyBorder="1" applyAlignment="1">
      <alignment horizontal="center" vertical="center"/>
    </xf>
    <xf numFmtId="165" fontId="8" fillId="0" borderId="35" xfId="0" applyNumberFormat="1" applyFont="1" applyBorder="1" applyAlignment="1">
      <alignment horizontal="center" vertical="center"/>
    </xf>
    <xf numFmtId="166" fontId="3" fillId="0" borderId="35" xfId="1" applyNumberFormat="1" applyFont="1" applyFill="1" applyBorder="1" applyAlignment="1">
      <alignment horizontal="center" vertical="center"/>
    </xf>
    <xf numFmtId="0" fontId="3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left" vertical="top" wrapText="1" indent="1"/>
    </xf>
    <xf numFmtId="0" fontId="6" fillId="3" borderId="33" xfId="0" applyFont="1" applyFill="1" applyBorder="1" applyAlignment="1">
      <alignment horizontal="left" vertical="top" wrapText="1" indent="1"/>
    </xf>
    <xf numFmtId="3" fontId="8" fillId="3" borderId="48" xfId="0" applyNumberFormat="1" applyFont="1" applyFill="1" applyBorder="1" applyAlignment="1">
      <alignment horizontal="right" vertical="top" shrinkToFit="1"/>
    </xf>
    <xf numFmtId="3" fontId="8" fillId="13" borderId="88" xfId="0" applyNumberFormat="1" applyFont="1" applyFill="1" applyBorder="1" applyAlignment="1">
      <alignment horizontal="center" vertical="center" shrinkToFit="1"/>
    </xf>
    <xf numFmtId="166" fontId="3" fillId="0" borderId="49" xfId="1" applyNumberFormat="1" applyFont="1" applyFill="1" applyBorder="1" applyAlignment="1">
      <alignment horizontal="center" vertical="center"/>
    </xf>
    <xf numFmtId="4" fontId="3" fillId="13" borderId="71" xfId="0" applyNumberFormat="1" applyFont="1" applyFill="1" applyBorder="1" applyAlignment="1">
      <alignment horizontal="center" vertical="center"/>
    </xf>
    <xf numFmtId="166" fontId="3" fillId="0" borderId="52" xfId="1" applyNumberFormat="1" applyFont="1" applyFill="1" applyBorder="1" applyAlignment="1">
      <alignment horizontal="center" vertical="center"/>
    </xf>
    <xf numFmtId="4" fontId="3" fillId="13" borderId="89" xfId="0" applyNumberFormat="1" applyFont="1" applyFill="1" applyBorder="1" applyAlignment="1">
      <alignment horizontal="center" vertical="center"/>
    </xf>
    <xf numFmtId="166" fontId="3" fillId="0" borderId="25" xfId="1" applyNumberFormat="1" applyFont="1" applyFill="1" applyBorder="1" applyAlignment="1">
      <alignment horizontal="center" vertical="center"/>
    </xf>
    <xf numFmtId="165" fontId="3" fillId="13" borderId="30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 shrinkToFit="1"/>
    </xf>
    <xf numFmtId="3" fontId="8" fillId="4" borderId="4" xfId="0" applyNumberFormat="1" applyFont="1" applyFill="1" applyBorder="1" applyAlignment="1">
      <alignment horizontal="center" vertical="center" wrapText="1" shrinkToFit="1"/>
    </xf>
    <xf numFmtId="166" fontId="3" fillId="0" borderId="9" xfId="1" applyNumberFormat="1" applyFont="1" applyFill="1" applyBorder="1" applyAlignment="1">
      <alignment horizontal="center" vertical="center"/>
    </xf>
    <xf numFmtId="0" fontId="6" fillId="0" borderId="94" xfId="0" applyFont="1" applyBorder="1" applyAlignment="1">
      <alignment horizontal="center" vertical="top" wrapText="1"/>
    </xf>
    <xf numFmtId="1" fontId="8" fillId="0" borderId="20" xfId="0" applyNumberFormat="1" applyFont="1" applyBorder="1" applyAlignment="1">
      <alignment horizontal="center" vertical="center" shrinkToFit="1"/>
    </xf>
    <xf numFmtId="1" fontId="8" fillId="0" borderId="55" xfId="0" applyNumberFormat="1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left" vertical="top" wrapText="1" indent="1"/>
    </xf>
    <xf numFmtId="0" fontId="3" fillId="0" borderId="91" xfId="0" applyFont="1" applyBorder="1" applyAlignment="1">
      <alignment horizontal="left" vertical="top"/>
    </xf>
    <xf numFmtId="0" fontId="3" fillId="0" borderId="104" xfId="0" applyFont="1" applyBorder="1" applyAlignment="1">
      <alignment horizontal="left" wrapText="1"/>
    </xf>
    <xf numFmtId="0" fontId="6" fillId="0" borderId="25" xfId="0" applyFont="1" applyBorder="1" applyAlignment="1">
      <alignment horizontal="left" vertical="top" wrapText="1" indent="1"/>
    </xf>
    <xf numFmtId="4" fontId="3" fillId="13" borderId="90" xfId="0" applyNumberFormat="1" applyFont="1" applyFill="1" applyBorder="1" applyAlignment="1">
      <alignment horizontal="center"/>
    </xf>
    <xf numFmtId="2" fontId="14" fillId="0" borderId="0" xfId="0" applyNumberFormat="1" applyFont="1" applyAlignment="1">
      <alignment horizontal="center" shrinkToFit="1"/>
    </xf>
    <xf numFmtId="0" fontId="14" fillId="0" borderId="0" xfId="0" applyFont="1" applyAlignment="1">
      <alignment horizontal="center"/>
    </xf>
    <xf numFmtId="3" fontId="15" fillId="7" borderId="0" xfId="0" applyNumberFormat="1" applyFont="1" applyFill="1" applyAlignment="1">
      <alignment horizontal="center"/>
    </xf>
    <xf numFmtId="164" fontId="15" fillId="7" borderId="0" xfId="0" applyNumberFormat="1" applyFont="1" applyFill="1" applyAlignment="1">
      <alignment horizontal="center"/>
    </xf>
    <xf numFmtId="165" fontId="14" fillId="0" borderId="0" xfId="0" applyNumberFormat="1" applyFont="1" applyAlignment="1">
      <alignment horizontal="center" vertical="center"/>
    </xf>
    <xf numFmtId="4" fontId="16" fillId="5" borderId="29" xfId="0" applyNumberFormat="1" applyFont="1" applyFill="1" applyBorder="1" applyAlignment="1">
      <alignment horizontal="center"/>
    </xf>
    <xf numFmtId="3" fontId="16" fillId="0" borderId="0" xfId="0" applyNumberFormat="1" applyFont="1" applyAlignment="1">
      <alignment horizontal="center"/>
    </xf>
    <xf numFmtId="166" fontId="16" fillId="0" borderId="0" xfId="1" applyNumberFormat="1" applyFont="1" applyFill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166" fontId="3" fillId="0" borderId="8" xfId="1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>
      <alignment horizontal="right" vertical="top" shrinkToFit="1"/>
    </xf>
    <xf numFmtId="0" fontId="6" fillId="0" borderId="1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wrapText="1"/>
    </xf>
    <xf numFmtId="4" fontId="17" fillId="13" borderId="29" xfId="0" applyNumberFormat="1" applyFont="1" applyFill="1" applyBorder="1" applyAlignment="1">
      <alignment horizontal="center"/>
    </xf>
    <xf numFmtId="4" fontId="17" fillId="13" borderId="30" xfId="0" applyNumberFormat="1" applyFont="1" applyFill="1" applyBorder="1" applyAlignment="1">
      <alignment horizontal="center"/>
    </xf>
    <xf numFmtId="4" fontId="3" fillId="5" borderId="90" xfId="0" applyNumberFormat="1" applyFont="1" applyFill="1" applyBorder="1" applyAlignment="1">
      <alignment horizontal="center"/>
    </xf>
    <xf numFmtId="4" fontId="16" fillId="5" borderId="30" xfId="0" applyNumberFormat="1" applyFont="1" applyFill="1" applyBorder="1" applyAlignment="1">
      <alignment horizontal="center"/>
    </xf>
    <xf numFmtId="0" fontId="11" fillId="0" borderId="92" xfId="0" applyFont="1" applyBorder="1" applyAlignment="1">
      <alignment horizontal="left" vertical="top"/>
    </xf>
    <xf numFmtId="0" fontId="11" fillId="0" borderId="30" xfId="0" applyFont="1" applyBorder="1" applyAlignment="1">
      <alignment horizontal="left" vertical="top"/>
    </xf>
    <xf numFmtId="0" fontId="5" fillId="2" borderId="5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3" fontId="8" fillId="0" borderId="13" xfId="0" applyNumberFormat="1" applyFont="1" applyBorder="1" applyAlignment="1">
      <alignment horizontal="center" vertical="center" shrinkToFit="1"/>
    </xf>
    <xf numFmtId="4" fontId="3" fillId="5" borderId="100" xfId="0" applyNumberFormat="1" applyFont="1" applyFill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166" fontId="3" fillId="0" borderId="16" xfId="1" applyNumberFormat="1" applyFont="1" applyFill="1" applyBorder="1" applyAlignment="1">
      <alignment horizontal="center"/>
    </xf>
    <xf numFmtId="4" fontId="3" fillId="13" borderId="100" xfId="0" applyNumberFormat="1" applyFont="1" applyFill="1" applyBorder="1" applyAlignment="1">
      <alignment horizontal="center"/>
    </xf>
    <xf numFmtId="0" fontId="8" fillId="0" borderId="106" xfId="0" applyFont="1" applyBorder="1" applyAlignment="1">
      <alignment horizontal="left" vertical="top"/>
    </xf>
    <xf numFmtId="0" fontId="3" fillId="0" borderId="20" xfId="0" applyFont="1" applyBorder="1" applyAlignment="1">
      <alignment horizontal="left" wrapText="1"/>
    </xf>
    <xf numFmtId="2" fontId="8" fillId="0" borderId="50" xfId="0" applyNumberFormat="1" applyFont="1" applyBorder="1" applyAlignment="1">
      <alignment horizontal="center" shrinkToFit="1"/>
    </xf>
    <xf numFmtId="0" fontId="8" fillId="0" borderId="50" xfId="0" applyFont="1" applyBorder="1" applyAlignment="1">
      <alignment horizontal="center"/>
    </xf>
    <xf numFmtId="3" fontId="2" fillId="7" borderId="50" xfId="0" applyNumberFormat="1" applyFont="1" applyFill="1" applyBorder="1" applyAlignment="1">
      <alignment horizontal="center"/>
    </xf>
    <xf numFmtId="164" fontId="2" fillId="7" borderId="50" xfId="0" applyNumberFormat="1" applyFont="1" applyFill="1" applyBorder="1" applyAlignment="1">
      <alignment horizontal="center"/>
    </xf>
    <xf numFmtId="4" fontId="3" fillId="5" borderId="73" xfId="0" applyNumberFormat="1" applyFont="1" applyFill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6" fontId="3" fillId="0" borderId="107" xfId="1" applyNumberFormat="1" applyFont="1" applyFill="1" applyBorder="1" applyAlignment="1">
      <alignment horizontal="center"/>
    </xf>
    <xf numFmtId="0" fontId="8" fillId="0" borderId="108" xfId="0" applyFont="1" applyBorder="1" applyAlignment="1">
      <alignment horizontal="left" vertical="top"/>
    </xf>
    <xf numFmtId="0" fontId="3" fillId="0" borderId="105" xfId="0" applyFont="1" applyBorder="1" applyAlignment="1">
      <alignment horizontal="left" wrapText="1"/>
    </xf>
    <xf numFmtId="0" fontId="6" fillId="0" borderId="105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/>
    </xf>
    <xf numFmtId="0" fontId="9" fillId="4" borderId="55" xfId="0" applyFont="1" applyFill="1" applyBorder="1" applyAlignment="1">
      <alignment horizontal="center" vertical="top" wrapText="1"/>
    </xf>
    <xf numFmtId="0" fontId="9" fillId="4" borderId="65" xfId="0" applyFont="1" applyFill="1" applyBorder="1" applyAlignment="1">
      <alignment horizontal="left" vertical="top" wrapText="1"/>
    </xf>
    <xf numFmtId="0" fontId="9" fillId="4" borderId="56" xfId="0" applyFont="1" applyFill="1" applyBorder="1" applyAlignment="1">
      <alignment horizontal="left" vertical="center" wrapText="1" indent="1"/>
    </xf>
    <xf numFmtId="3" fontId="14" fillId="4" borderId="55" xfId="0" applyNumberFormat="1" applyFont="1" applyFill="1" applyBorder="1" applyAlignment="1">
      <alignment horizontal="left" vertical="center" indent="2" shrinkToFit="1"/>
    </xf>
    <xf numFmtId="2" fontId="14" fillId="0" borderId="26" xfId="0" applyNumberFormat="1" applyFont="1" applyBorder="1" applyAlignment="1">
      <alignment horizontal="center" shrinkToFit="1"/>
    </xf>
    <xf numFmtId="0" fontId="14" fillId="0" borderId="26" xfId="0" applyFont="1" applyBorder="1" applyAlignment="1">
      <alignment horizontal="center"/>
    </xf>
    <xf numFmtId="3" fontId="15" fillId="7" borderId="26" xfId="0" applyNumberFormat="1" applyFont="1" applyFill="1" applyBorder="1" applyAlignment="1">
      <alignment horizontal="center"/>
    </xf>
    <xf numFmtId="164" fontId="15" fillId="7" borderId="26" xfId="0" applyNumberFormat="1" applyFont="1" applyFill="1" applyBorder="1" applyAlignment="1">
      <alignment horizontal="center"/>
    </xf>
    <xf numFmtId="165" fontId="14" fillId="0" borderId="26" xfId="0" applyNumberFormat="1" applyFont="1" applyBorder="1" applyAlignment="1">
      <alignment horizontal="center" vertical="center"/>
    </xf>
    <xf numFmtId="3" fontId="16" fillId="0" borderId="26" xfId="0" applyNumberFormat="1" applyFont="1" applyBorder="1" applyAlignment="1">
      <alignment horizontal="center"/>
    </xf>
    <xf numFmtId="166" fontId="16" fillId="0" borderId="26" xfId="1" applyNumberFormat="1" applyFont="1" applyFill="1" applyBorder="1" applyAlignment="1">
      <alignment horizontal="center"/>
    </xf>
    <xf numFmtId="165" fontId="8" fillId="0" borderId="28" xfId="0" applyNumberFormat="1" applyFont="1" applyBorder="1" applyAlignment="1">
      <alignment horizontal="center" vertical="center"/>
    </xf>
    <xf numFmtId="165" fontId="8" fillId="0" borderId="30" xfId="0" applyNumberFormat="1" applyFont="1" applyBorder="1" applyAlignment="1">
      <alignment horizontal="center" vertical="center"/>
    </xf>
    <xf numFmtId="4" fontId="3" fillId="7" borderId="90" xfId="0" applyNumberFormat="1" applyFont="1" applyFill="1" applyBorder="1" applyAlignment="1">
      <alignment horizontal="center" vertical="center"/>
    </xf>
    <xf numFmtId="165" fontId="8" fillId="0" borderId="90" xfId="0" applyNumberFormat="1" applyFont="1" applyBorder="1" applyAlignment="1">
      <alignment horizontal="center" vertical="center"/>
    </xf>
    <xf numFmtId="165" fontId="8" fillId="0" borderId="98" xfId="0" applyNumberFormat="1" applyFont="1" applyBorder="1" applyAlignment="1">
      <alignment horizontal="center" vertical="center"/>
    </xf>
    <xf numFmtId="165" fontId="8" fillId="0" borderId="91" xfId="0" applyNumberFormat="1" applyFont="1" applyBorder="1" applyAlignment="1">
      <alignment horizontal="center" vertical="center"/>
    </xf>
    <xf numFmtId="4" fontId="8" fillId="0" borderId="49" xfId="0" applyNumberFormat="1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top"/>
    </xf>
    <xf numFmtId="3" fontId="8" fillId="0" borderId="40" xfId="0" applyNumberFormat="1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wrapText="1"/>
    </xf>
    <xf numFmtId="3" fontId="8" fillId="9" borderId="40" xfId="0" applyNumberFormat="1" applyFont="1" applyFill="1" applyBorder="1" applyAlignment="1">
      <alignment horizontal="center" vertical="center" shrinkToFit="1"/>
    </xf>
    <xf numFmtId="4" fontId="8" fillId="0" borderId="5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3" fontId="8" fillId="0" borderId="4" xfId="0" applyNumberFormat="1" applyFont="1" applyBorder="1" applyAlignment="1">
      <alignment horizontal="center" vertical="top" shrinkToFit="1"/>
    </xf>
    <xf numFmtId="3" fontId="8" fillId="0" borderId="24" xfId="0" applyNumberFormat="1" applyFont="1" applyBorder="1" applyAlignment="1">
      <alignment horizontal="center" vertical="top" shrinkToFit="1"/>
    </xf>
    <xf numFmtId="0" fontId="6" fillId="0" borderId="23" xfId="0" applyFont="1" applyBorder="1" applyAlignment="1">
      <alignment horizontal="center" vertical="top" wrapText="1"/>
    </xf>
    <xf numFmtId="3" fontId="8" fillId="9" borderId="24" xfId="0" applyNumberFormat="1" applyFont="1" applyFill="1" applyBorder="1" applyAlignment="1">
      <alignment horizontal="center" vertical="top" shrinkToFit="1"/>
    </xf>
    <xf numFmtId="3" fontId="8" fillId="0" borderId="105" xfId="0" applyNumberFormat="1" applyFont="1" applyBorder="1" applyAlignment="1">
      <alignment horizontal="center" vertical="top" shrinkToFit="1"/>
    </xf>
    <xf numFmtId="0" fontId="6" fillId="0" borderId="104" xfId="0" applyFont="1" applyBorder="1" applyAlignment="1">
      <alignment horizontal="center" vertical="top" wrapText="1"/>
    </xf>
    <xf numFmtId="3" fontId="8" fillId="0" borderId="27" xfId="0" applyNumberFormat="1" applyFont="1" applyBorder="1" applyAlignment="1">
      <alignment horizontal="center" vertical="top" shrinkToFit="1"/>
    </xf>
    <xf numFmtId="0" fontId="6" fillId="0" borderId="25" xfId="0" applyFont="1" applyBorder="1" applyAlignment="1">
      <alignment horizontal="center" vertical="top" wrapText="1"/>
    </xf>
    <xf numFmtId="3" fontId="8" fillId="9" borderId="27" xfId="0" applyNumberFormat="1" applyFont="1" applyFill="1" applyBorder="1" applyAlignment="1">
      <alignment horizontal="center" vertical="top" shrinkToFit="1"/>
    </xf>
    <xf numFmtId="4" fontId="8" fillId="0" borderId="25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top"/>
    </xf>
    <xf numFmtId="3" fontId="8" fillId="0" borderId="20" xfId="0" applyNumberFormat="1" applyFont="1" applyBorder="1" applyAlignment="1">
      <alignment horizontal="center" vertical="top" shrinkToFit="1"/>
    </xf>
    <xf numFmtId="0" fontId="6" fillId="0" borderId="21" xfId="0" applyFont="1" applyBorder="1" applyAlignment="1">
      <alignment horizontal="center" vertical="top" wrapText="1"/>
    </xf>
    <xf numFmtId="3" fontId="8" fillId="0" borderId="22" xfId="0" applyNumberFormat="1" applyFont="1" applyBorder="1" applyAlignment="1">
      <alignment horizontal="center" vertical="top" shrinkToFit="1"/>
    </xf>
    <xf numFmtId="0" fontId="6" fillId="0" borderId="19" xfId="0" applyFont="1" applyBorder="1" applyAlignment="1">
      <alignment horizontal="center" vertical="top" wrapText="1"/>
    </xf>
    <xf numFmtId="3" fontId="8" fillId="9" borderId="22" xfId="0" applyNumberFormat="1" applyFont="1" applyFill="1" applyBorder="1" applyAlignment="1">
      <alignment horizontal="center" vertical="top" shrinkToFit="1"/>
    </xf>
    <xf numFmtId="3" fontId="8" fillId="0" borderId="4" xfId="0" applyNumberFormat="1" applyFont="1" applyBorder="1" applyAlignment="1">
      <alignment horizontal="center" shrinkToFit="1"/>
    </xf>
    <xf numFmtId="0" fontId="6" fillId="0" borderId="1" xfId="0" applyFont="1" applyBorder="1" applyAlignment="1">
      <alignment horizontal="center" wrapText="1"/>
    </xf>
    <xf numFmtId="3" fontId="8" fillId="0" borderId="24" xfId="0" applyNumberFormat="1" applyFont="1" applyBorder="1" applyAlignment="1">
      <alignment horizontal="center" shrinkToFit="1"/>
    </xf>
    <xf numFmtId="0" fontId="6" fillId="0" borderId="23" xfId="0" applyFont="1" applyBorder="1" applyAlignment="1">
      <alignment horizontal="center" wrapText="1"/>
    </xf>
    <xf numFmtId="3" fontId="8" fillId="9" borderId="24" xfId="0" applyNumberFormat="1" applyFont="1" applyFill="1" applyBorder="1" applyAlignment="1">
      <alignment horizontal="center" shrinkToFit="1"/>
    </xf>
    <xf numFmtId="3" fontId="8" fillId="0" borderId="55" xfId="0" applyNumberFormat="1" applyFont="1" applyBorder="1" applyAlignment="1">
      <alignment horizontal="center" vertical="top" shrinkToFit="1"/>
    </xf>
    <xf numFmtId="3" fontId="8" fillId="0" borderId="57" xfId="0" applyNumberFormat="1" applyFont="1" applyBorder="1" applyAlignment="1">
      <alignment horizontal="center" vertical="top" shrinkToFit="1"/>
    </xf>
    <xf numFmtId="0" fontId="6" fillId="0" borderId="54" xfId="0" applyFont="1" applyBorder="1" applyAlignment="1">
      <alignment horizontal="center" vertical="top" wrapText="1"/>
    </xf>
    <xf numFmtId="3" fontId="8" fillId="9" borderId="57" xfId="0" applyNumberFormat="1" applyFont="1" applyFill="1" applyBorder="1" applyAlignment="1">
      <alignment horizontal="center" vertical="top" shrinkToFit="1"/>
    </xf>
    <xf numFmtId="3" fontId="8" fillId="0" borderId="13" xfId="0" applyNumberFormat="1" applyFont="1" applyBorder="1" applyAlignment="1">
      <alignment horizontal="center" vertical="top" shrinkToFit="1"/>
    </xf>
    <xf numFmtId="0" fontId="6" fillId="0" borderId="12" xfId="0" applyFont="1" applyBorder="1" applyAlignment="1">
      <alignment horizontal="center" vertical="top" wrapText="1"/>
    </xf>
    <xf numFmtId="3" fontId="8" fillId="0" borderId="40" xfId="0" applyNumberFormat="1" applyFont="1" applyBorder="1" applyAlignment="1">
      <alignment horizontal="center" vertical="top" shrinkToFit="1"/>
    </xf>
    <xf numFmtId="0" fontId="6" fillId="0" borderId="39" xfId="0" applyFont="1" applyBorder="1" applyAlignment="1">
      <alignment horizontal="center" vertical="top" wrapText="1"/>
    </xf>
    <xf numFmtId="3" fontId="8" fillId="9" borderId="40" xfId="0" applyNumberFormat="1" applyFont="1" applyFill="1" applyBorder="1" applyAlignment="1">
      <alignment horizontal="center" vertical="top" shrinkToFit="1"/>
    </xf>
    <xf numFmtId="3" fontId="8" fillId="0" borderId="55" xfId="0" applyNumberFormat="1" applyFont="1" applyBorder="1" applyAlignment="1">
      <alignment horizontal="center" vertical="center" shrinkToFit="1"/>
    </xf>
    <xf numFmtId="3" fontId="8" fillId="0" borderId="57" xfId="0" applyNumberFormat="1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wrapText="1"/>
    </xf>
    <xf numFmtId="3" fontId="8" fillId="9" borderId="57" xfId="0" applyNumberFormat="1" applyFont="1" applyFill="1" applyBorder="1" applyAlignment="1">
      <alignment horizontal="center" vertical="center" shrinkToFit="1"/>
    </xf>
    <xf numFmtId="1" fontId="8" fillId="9" borderId="24" xfId="0" applyNumberFormat="1" applyFont="1" applyFill="1" applyBorder="1" applyAlignment="1">
      <alignment horizontal="center" vertical="center" shrinkToFit="1"/>
    </xf>
    <xf numFmtId="4" fontId="8" fillId="0" borderId="50" xfId="0" applyNumberFormat="1" applyFont="1" applyBorder="1" applyAlignment="1">
      <alignment horizontal="center" vertical="center" shrinkToFit="1"/>
    </xf>
    <xf numFmtId="4" fontId="8" fillId="0" borderId="2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top"/>
    </xf>
    <xf numFmtId="1" fontId="8" fillId="0" borderId="13" xfId="0" applyNumberFormat="1" applyFont="1" applyBorder="1" applyAlignment="1">
      <alignment horizontal="center" vertical="center" shrinkToFit="1"/>
    </xf>
    <xf numFmtId="0" fontId="6" fillId="0" borderId="81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top" wrapText="1"/>
    </xf>
    <xf numFmtId="0" fontId="6" fillId="0" borderId="66" xfId="0" applyFont="1" applyBorder="1" applyAlignment="1">
      <alignment horizontal="center" vertical="top" wrapText="1"/>
    </xf>
    <xf numFmtId="4" fontId="8" fillId="0" borderId="109" xfId="0" applyNumberFormat="1" applyFont="1" applyBorder="1" applyAlignment="1">
      <alignment horizontal="center" vertical="center" shrinkToFit="1"/>
    </xf>
    <xf numFmtId="4" fontId="2" fillId="7" borderId="107" xfId="0" applyNumberFormat="1" applyFont="1" applyFill="1" applyBorder="1" applyAlignment="1">
      <alignment horizontal="center" vertical="center"/>
    </xf>
    <xf numFmtId="164" fontId="2" fillId="7" borderId="107" xfId="0" applyNumberFormat="1" applyFont="1" applyFill="1" applyBorder="1" applyAlignment="1">
      <alignment horizontal="center" vertical="center"/>
    </xf>
    <xf numFmtId="3" fontId="8" fillId="0" borderId="110" xfId="0" applyNumberFormat="1" applyFont="1" applyBorder="1" applyAlignment="1">
      <alignment horizontal="center" vertical="center" shrinkToFit="1"/>
    </xf>
    <xf numFmtId="0" fontId="6" fillId="0" borderId="111" xfId="0" applyFont="1" applyBorder="1" applyAlignment="1">
      <alignment horizontal="center" vertical="center" wrapText="1"/>
    </xf>
    <xf numFmtId="3" fontId="8" fillId="0" borderId="112" xfId="0" applyNumberFormat="1" applyFont="1" applyBorder="1" applyAlignment="1">
      <alignment horizontal="center" vertical="center" shrinkToFit="1"/>
    </xf>
    <xf numFmtId="0" fontId="6" fillId="0" borderId="109" xfId="0" applyFont="1" applyBorder="1" applyAlignment="1">
      <alignment horizontal="center" vertical="center" wrapText="1"/>
    </xf>
    <xf numFmtId="3" fontId="8" fillId="9" borderId="112" xfId="0" applyNumberFormat="1" applyFont="1" applyFill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left" vertical="top" wrapText="1" indent="1"/>
    </xf>
    <xf numFmtId="3" fontId="8" fillId="0" borderId="18" xfId="0" applyNumberFormat="1" applyFont="1" applyBorder="1" applyAlignment="1">
      <alignment horizontal="center" vertical="top" shrinkToFit="1"/>
    </xf>
    <xf numFmtId="0" fontId="6" fillId="0" borderId="17" xfId="0" applyFont="1" applyBorder="1" applyAlignment="1">
      <alignment horizontal="center" vertical="top" wrapText="1"/>
    </xf>
    <xf numFmtId="3" fontId="8" fillId="0" borderId="114" xfId="0" applyNumberFormat="1" applyFont="1" applyBorder="1" applyAlignment="1">
      <alignment horizontal="center" vertical="top" shrinkToFit="1"/>
    </xf>
    <xf numFmtId="0" fontId="6" fillId="0" borderId="113" xfId="0" applyFont="1" applyBorder="1" applyAlignment="1">
      <alignment horizontal="center" vertical="top" wrapText="1"/>
    </xf>
    <xf numFmtId="3" fontId="8" fillId="9" borderId="114" xfId="0" applyNumberFormat="1" applyFont="1" applyFill="1" applyBorder="1" applyAlignment="1">
      <alignment horizontal="center" vertical="top" shrinkToFit="1"/>
    </xf>
    <xf numFmtId="4" fontId="8" fillId="0" borderId="115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top"/>
    </xf>
    <xf numFmtId="4" fontId="2" fillId="7" borderId="16" xfId="0" applyNumberFormat="1" applyFont="1" applyFill="1" applyBorder="1" applyAlignment="1">
      <alignment horizontal="center" vertical="center"/>
    </xf>
    <xf numFmtId="164" fontId="2" fillId="7" borderId="16" xfId="0" applyNumberFormat="1" applyFont="1" applyFill="1" applyBorder="1" applyAlignment="1">
      <alignment horizontal="center" vertical="center"/>
    </xf>
    <xf numFmtId="3" fontId="8" fillId="0" borderId="47" xfId="0" applyNumberFormat="1" applyFont="1" applyBorder="1" applyAlignment="1">
      <alignment horizontal="center" vertical="center" shrinkToFit="1"/>
    </xf>
    <xf numFmtId="3" fontId="8" fillId="0" borderId="53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left" vertical="center" wrapText="1" indent="1"/>
    </xf>
    <xf numFmtId="3" fontId="8" fillId="0" borderId="11" xfId="0" applyNumberFormat="1" applyFont="1" applyBorder="1" applyAlignment="1">
      <alignment horizontal="center" vertical="center" shrinkToFit="1"/>
    </xf>
    <xf numFmtId="3" fontId="8" fillId="0" borderId="102" xfId="0" applyNumberFormat="1" applyFont="1" applyBorder="1" applyAlignment="1">
      <alignment horizontal="center" vertical="center" shrinkToFit="1"/>
    </xf>
    <xf numFmtId="0" fontId="6" fillId="0" borderId="101" xfId="0" applyFont="1" applyBorder="1" applyAlignment="1">
      <alignment horizontal="center" vertical="center" wrapText="1"/>
    </xf>
    <xf numFmtId="3" fontId="8" fillId="9" borderId="102" xfId="0" applyNumberFormat="1" applyFont="1" applyFill="1" applyBorder="1" applyAlignment="1">
      <alignment horizontal="center" vertical="center" shrinkToFit="1"/>
    </xf>
    <xf numFmtId="4" fontId="8" fillId="0" borderId="118" xfId="0" applyNumberFormat="1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top"/>
    </xf>
    <xf numFmtId="4" fontId="2" fillId="7" borderId="97" xfId="0" applyNumberFormat="1" applyFont="1" applyFill="1" applyBorder="1" applyAlignment="1">
      <alignment horizontal="center" vertical="center"/>
    </xf>
    <xf numFmtId="164" fontId="2" fillId="7" borderId="97" xfId="0" applyNumberFormat="1" applyFont="1" applyFill="1" applyBorder="1" applyAlignment="1">
      <alignment horizontal="center" vertical="center"/>
    </xf>
    <xf numFmtId="0" fontId="6" fillId="3" borderId="104" xfId="0" applyFont="1" applyFill="1" applyBorder="1" applyAlignment="1">
      <alignment horizontal="center" vertical="top" wrapText="1"/>
    </xf>
    <xf numFmtId="0" fontId="6" fillId="3" borderId="27" xfId="0" applyFont="1" applyFill="1" applyBorder="1" applyAlignment="1">
      <alignment horizontal="center" vertical="top" wrapText="1"/>
    </xf>
    <xf numFmtId="0" fontId="6" fillId="0" borderId="50" xfId="0" applyFont="1" applyBorder="1" applyAlignment="1">
      <alignment horizontal="left" vertical="top" wrapText="1" indent="1"/>
    </xf>
    <xf numFmtId="3" fontId="8" fillId="0" borderId="50" xfId="0" applyNumberFormat="1" applyFont="1" applyBorder="1" applyAlignment="1">
      <alignment horizontal="center" vertical="top" shrinkToFit="1"/>
    </xf>
    <xf numFmtId="0" fontId="6" fillId="3" borderId="50" xfId="0" applyFont="1" applyFill="1" applyBorder="1" applyAlignment="1">
      <alignment horizontal="center" vertical="top" wrapText="1"/>
    </xf>
    <xf numFmtId="0" fontId="6" fillId="0" borderId="97" xfId="0" applyFont="1" applyBorder="1" applyAlignment="1">
      <alignment horizontal="left" vertical="top" wrapText="1" indent="1"/>
    </xf>
    <xf numFmtId="3" fontId="8" fillId="0" borderId="97" xfId="0" applyNumberFormat="1" applyFont="1" applyBorder="1" applyAlignment="1">
      <alignment horizontal="center" vertical="top" shrinkToFit="1"/>
    </xf>
    <xf numFmtId="0" fontId="6" fillId="3" borderId="97" xfId="0" applyFont="1" applyFill="1" applyBorder="1" applyAlignment="1">
      <alignment horizontal="center" vertical="top" wrapText="1"/>
    </xf>
    <xf numFmtId="4" fontId="8" fillId="0" borderId="97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wrapText="1"/>
    </xf>
    <xf numFmtId="1" fontId="8" fillId="9" borderId="61" xfId="0" applyNumberFormat="1" applyFont="1" applyFill="1" applyBorder="1" applyAlignment="1">
      <alignment horizontal="center" vertical="center" shrinkToFit="1"/>
    </xf>
    <xf numFmtId="3" fontId="8" fillId="11" borderId="120" xfId="0" applyNumberFormat="1" applyFont="1" applyFill="1" applyBorder="1" applyAlignment="1">
      <alignment horizontal="center" vertical="center" shrinkToFit="1"/>
    </xf>
    <xf numFmtId="3" fontId="8" fillId="4" borderId="38" xfId="0" applyNumberFormat="1" applyFont="1" applyFill="1" applyBorder="1" applyAlignment="1">
      <alignment horizontal="center" vertical="center" shrinkToFit="1"/>
    </xf>
    <xf numFmtId="3" fontId="8" fillId="4" borderId="2" xfId="0" applyNumberFormat="1" applyFont="1" applyFill="1" applyBorder="1" applyAlignment="1">
      <alignment horizontal="center" vertical="center" shrinkToFit="1"/>
    </xf>
    <xf numFmtId="9" fontId="11" fillId="14" borderId="58" xfId="0" applyNumberFormat="1" applyFont="1" applyFill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wrapText="1"/>
    </xf>
    <xf numFmtId="3" fontId="8" fillId="0" borderId="27" xfId="0" applyNumberFormat="1" applyFont="1" applyBorder="1" applyAlignment="1">
      <alignment horizontal="center" vertical="center" shrinkToFit="1"/>
    </xf>
    <xf numFmtId="3" fontId="8" fillId="9" borderId="27" xfId="0" applyNumberFormat="1" applyFont="1" applyFill="1" applyBorder="1" applyAlignment="1">
      <alignment horizontal="center" vertical="center" shrinkToFit="1"/>
    </xf>
    <xf numFmtId="2" fontId="3" fillId="0" borderId="0" xfId="0" applyNumberFormat="1" applyFont="1" applyAlignment="1">
      <alignment horizontal="left" vertical="top"/>
    </xf>
    <xf numFmtId="2" fontId="3" fillId="6" borderId="8" xfId="0" applyNumberFormat="1" applyFont="1" applyFill="1" applyBorder="1" applyAlignment="1">
      <alignment horizontal="left" vertical="top"/>
    </xf>
    <xf numFmtId="2" fontId="11" fillId="14" borderId="58" xfId="0" applyNumberFormat="1" applyFont="1" applyFill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top" wrapText="1"/>
    </xf>
    <xf numFmtId="3" fontId="8" fillId="0" borderId="51" xfId="0" applyNumberFormat="1" applyFont="1" applyBorder="1" applyAlignment="1">
      <alignment horizontal="center" vertical="top" shrinkToFit="1"/>
    </xf>
    <xf numFmtId="0" fontId="6" fillId="0" borderId="118" xfId="0" applyFont="1" applyBorder="1" applyAlignment="1">
      <alignment horizontal="center" vertical="top" wrapText="1"/>
    </xf>
    <xf numFmtId="3" fontId="8" fillId="0" borderId="98" xfId="0" applyNumberFormat="1" applyFont="1" applyBorder="1" applyAlignment="1">
      <alignment horizontal="center" vertical="top" shrinkToFit="1"/>
    </xf>
    <xf numFmtId="0" fontId="6" fillId="0" borderId="117" xfId="0" applyFont="1" applyBorder="1" applyAlignment="1">
      <alignment horizontal="left" vertical="top" wrapText="1" indent="1"/>
    </xf>
    <xf numFmtId="0" fontId="6" fillId="0" borderId="26" xfId="0" applyFont="1" applyBorder="1" applyAlignment="1">
      <alignment horizontal="left" vertical="top" wrapText="1" indent="1"/>
    </xf>
    <xf numFmtId="0" fontId="6" fillId="0" borderId="66" xfId="0" applyFont="1" applyBorder="1" applyAlignment="1">
      <alignment horizontal="left" vertical="top" wrapText="1" indent="1"/>
    </xf>
    <xf numFmtId="0" fontId="6" fillId="0" borderId="61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top" wrapText="1" indent="1"/>
    </xf>
    <xf numFmtId="0" fontId="6" fillId="0" borderId="2" xfId="0" applyFont="1" applyBorder="1" applyAlignment="1">
      <alignment horizontal="left" vertical="center" wrapText="1" indent="1"/>
    </xf>
    <xf numFmtId="0" fontId="6" fillId="0" borderId="61" xfId="0" applyFont="1" applyBorder="1" applyAlignment="1">
      <alignment horizontal="left" vertical="center" wrapText="1" indent="1"/>
    </xf>
    <xf numFmtId="0" fontId="6" fillId="0" borderId="10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28" xfId="0" applyFont="1" applyBorder="1" applyAlignment="1">
      <alignment horizontal="center" vertical="center" wrapText="1"/>
    </xf>
    <xf numFmtId="3" fontId="8" fillId="9" borderId="53" xfId="0" applyNumberFormat="1" applyFont="1" applyFill="1" applyBorder="1" applyAlignment="1">
      <alignment horizontal="center" vertical="center" shrinkToFit="1"/>
    </xf>
    <xf numFmtId="0" fontId="6" fillId="0" borderId="134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3" fontId="8" fillId="0" borderId="133" xfId="0" applyNumberFormat="1" applyFont="1" applyBorder="1" applyAlignment="1">
      <alignment horizontal="center" vertical="center" shrinkToFit="1"/>
    </xf>
    <xf numFmtId="3" fontId="8" fillId="0" borderId="136" xfId="0" applyNumberFormat="1" applyFont="1" applyBorder="1" applyAlignment="1">
      <alignment horizontal="center" vertical="center" shrinkToFit="1"/>
    </xf>
    <xf numFmtId="3" fontId="8" fillId="9" borderId="136" xfId="0" applyNumberFormat="1" applyFont="1" applyFill="1" applyBorder="1" applyAlignment="1">
      <alignment horizontal="center" vertical="center" shrinkToFit="1"/>
    </xf>
    <xf numFmtId="4" fontId="8" fillId="0" borderId="122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top"/>
    </xf>
    <xf numFmtId="4" fontId="2" fillId="7" borderId="14" xfId="0" applyNumberFormat="1" applyFont="1" applyFill="1" applyBorder="1" applyAlignment="1">
      <alignment horizontal="center" vertical="center"/>
    </xf>
    <xf numFmtId="164" fontId="2" fillId="7" borderId="14" xfId="0" applyNumberFormat="1" applyFont="1" applyFill="1" applyBorder="1" applyAlignment="1">
      <alignment horizontal="center" vertical="center"/>
    </xf>
    <xf numFmtId="0" fontId="6" fillId="0" borderId="96" xfId="0" applyFont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right" vertical="center" shrinkToFit="1"/>
    </xf>
    <xf numFmtId="1" fontId="8" fillId="0" borderId="57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6" fillId="0" borderId="120" xfId="0" applyFont="1" applyBorder="1" applyAlignment="1">
      <alignment horizontal="left" vertical="top" wrapText="1" indent="1"/>
    </xf>
    <xf numFmtId="3" fontId="8" fillId="0" borderId="11" xfId="0" applyNumberFormat="1" applyFont="1" applyBorder="1" applyAlignment="1">
      <alignment horizontal="center" vertical="top" shrinkToFit="1"/>
    </xf>
    <xf numFmtId="0" fontId="6" fillId="0" borderId="10" xfId="0" applyFont="1" applyBorder="1" applyAlignment="1">
      <alignment horizontal="center" vertical="top" wrapText="1"/>
    </xf>
    <xf numFmtId="3" fontId="8" fillId="0" borderId="102" xfId="0" applyNumberFormat="1" applyFont="1" applyBorder="1" applyAlignment="1">
      <alignment horizontal="center" vertical="top" shrinkToFit="1"/>
    </xf>
    <xf numFmtId="0" fontId="6" fillId="0" borderId="101" xfId="0" applyFont="1" applyBorder="1" applyAlignment="1">
      <alignment horizontal="center" vertical="top" wrapText="1"/>
    </xf>
    <xf numFmtId="3" fontId="8" fillId="9" borderId="102" xfId="0" applyNumberFormat="1" applyFont="1" applyFill="1" applyBorder="1" applyAlignment="1">
      <alignment horizontal="center" vertical="top" shrinkToFit="1"/>
    </xf>
    <xf numFmtId="3" fontId="8" fillId="0" borderId="119" xfId="0" applyNumberFormat="1" applyFont="1" applyBorder="1" applyAlignment="1">
      <alignment horizontal="center" vertical="top" shrinkToFit="1"/>
    </xf>
    <xf numFmtId="0" fontId="6" fillId="3" borderId="77" xfId="0" applyFont="1" applyFill="1" applyBorder="1" applyAlignment="1">
      <alignment horizontal="center" vertical="top" wrapText="1"/>
    </xf>
    <xf numFmtId="0" fontId="6" fillId="3" borderId="98" xfId="0" applyFont="1" applyFill="1" applyBorder="1" applyAlignment="1">
      <alignment horizontal="center" vertical="top" wrapText="1"/>
    </xf>
    <xf numFmtId="0" fontId="6" fillId="0" borderId="127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right" vertical="center" shrinkToFit="1"/>
    </xf>
    <xf numFmtId="0" fontId="8" fillId="0" borderId="14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3" fontId="8" fillId="11" borderId="0" xfId="0" applyNumberFormat="1" applyFont="1" applyFill="1" applyAlignment="1">
      <alignment horizontal="center" vertical="center" shrinkToFit="1"/>
    </xf>
    <xf numFmtId="0" fontId="12" fillId="0" borderId="96" xfId="0" applyFont="1" applyBorder="1" applyAlignment="1">
      <alignment horizontal="center" vertical="center" wrapText="1"/>
    </xf>
    <xf numFmtId="0" fontId="18" fillId="0" borderId="9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shrinkToFit="1"/>
    </xf>
    <xf numFmtId="1" fontId="8" fillId="9" borderId="120" xfId="0" applyNumberFormat="1" applyFont="1" applyFill="1" applyBorder="1" applyAlignment="1">
      <alignment horizontal="center" vertical="center" shrinkToFit="1"/>
    </xf>
    <xf numFmtId="0" fontId="18" fillId="0" borderId="94" xfId="0" applyFont="1" applyBorder="1" applyAlignment="1">
      <alignment horizontal="center" vertical="center" wrapText="1"/>
    </xf>
    <xf numFmtId="0" fontId="18" fillId="0" borderId="143" xfId="0" applyFont="1" applyBorder="1" applyAlignment="1">
      <alignment horizontal="center" vertical="center" wrapText="1"/>
    </xf>
    <xf numFmtId="4" fontId="8" fillId="0" borderId="103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/>
    </xf>
    <xf numFmtId="4" fontId="8" fillId="0" borderId="50" xfId="0" applyNumberFormat="1" applyFont="1" applyBorder="1" applyAlignment="1">
      <alignment horizontal="right" vertical="center" shrinkToFit="1"/>
    </xf>
    <xf numFmtId="0" fontId="8" fillId="0" borderId="50" xfId="0" applyFont="1" applyBorder="1" applyAlignment="1">
      <alignment horizontal="left" vertical="top"/>
    </xf>
    <xf numFmtId="4" fontId="8" fillId="0" borderId="26" xfId="0" applyNumberFormat="1" applyFont="1" applyBorder="1" applyAlignment="1">
      <alignment horizontal="right" vertical="center" shrinkToFit="1"/>
    </xf>
    <xf numFmtId="0" fontId="8" fillId="0" borderId="26" xfId="0" applyFont="1" applyBorder="1" applyAlignment="1">
      <alignment horizontal="left" vertical="top"/>
    </xf>
    <xf numFmtId="0" fontId="6" fillId="0" borderId="144" xfId="0" applyFont="1" applyBorder="1" applyAlignment="1">
      <alignment horizontal="left" vertical="top" wrapText="1" indent="2"/>
    </xf>
    <xf numFmtId="0" fontId="5" fillId="0" borderId="14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left" vertical="top" wrapText="1" indent="2"/>
    </xf>
    <xf numFmtId="0" fontId="6" fillId="0" borderId="22" xfId="0" applyFont="1" applyBorder="1" applyAlignment="1">
      <alignment horizontal="left" vertical="top" wrapText="1" indent="2"/>
    </xf>
    <xf numFmtId="0" fontId="8" fillId="0" borderId="146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right" vertical="center" shrinkToFit="1"/>
    </xf>
    <xf numFmtId="4" fontId="8" fillId="0" borderId="35" xfId="0" applyNumberFormat="1" applyFont="1" applyBorder="1" applyAlignment="1">
      <alignment horizontal="right" vertical="center" shrinkToFit="1"/>
    </xf>
    <xf numFmtId="0" fontId="8" fillId="0" borderId="35" xfId="0" applyFont="1" applyBorder="1" applyAlignment="1">
      <alignment horizontal="left" vertical="top"/>
    </xf>
    <xf numFmtId="4" fontId="2" fillId="7" borderId="35" xfId="0" applyNumberFormat="1" applyFont="1" applyFill="1" applyBorder="1" applyAlignment="1">
      <alignment horizontal="center" vertical="center"/>
    </xf>
    <xf numFmtId="0" fontId="5" fillId="12" borderId="68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wrapText="1"/>
    </xf>
    <xf numFmtId="0" fontId="6" fillId="3" borderId="34" xfId="0" applyFont="1" applyFill="1" applyBorder="1" applyAlignment="1">
      <alignment horizontal="center" wrapText="1"/>
    </xf>
    <xf numFmtId="4" fontId="8" fillId="0" borderId="35" xfId="0" applyNumberFormat="1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top"/>
    </xf>
    <xf numFmtId="0" fontId="5" fillId="0" borderId="147" xfId="0" applyFont="1" applyBorder="1" applyAlignment="1">
      <alignment horizontal="center" vertical="center" wrapText="1"/>
    </xf>
    <xf numFmtId="0" fontId="7" fillId="0" borderId="1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top" wrapText="1"/>
    </xf>
    <xf numFmtId="0" fontId="5" fillId="0" borderId="95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10" fontId="12" fillId="10" borderId="50" xfId="0" applyNumberFormat="1" applyFont="1" applyFill="1" applyBorder="1" applyAlignment="1">
      <alignment horizontal="center" vertical="center" wrapText="1"/>
    </xf>
    <xf numFmtId="0" fontId="12" fillId="8" borderId="80" xfId="0" applyFont="1" applyFill="1" applyBorder="1" applyAlignment="1">
      <alignment horizontal="center" vertical="center"/>
    </xf>
    <xf numFmtId="2" fontId="12" fillId="17" borderId="50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44" fontId="8" fillId="0" borderId="109" xfId="2" applyFont="1" applyFill="1" applyBorder="1" applyAlignment="1">
      <alignment horizontal="center" vertical="center"/>
    </xf>
    <xf numFmtId="3" fontId="8" fillId="0" borderId="50" xfId="0" applyNumberFormat="1" applyFont="1" applyBorder="1" applyAlignment="1">
      <alignment horizontal="center" vertical="center"/>
    </xf>
    <xf numFmtId="44" fontId="8" fillId="0" borderId="51" xfId="2" applyFont="1" applyFill="1" applyBorder="1" applyAlignment="1">
      <alignment horizontal="center" vertical="center"/>
    </xf>
    <xf numFmtId="2" fontId="8" fillId="17" borderId="50" xfId="0" applyNumberFormat="1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44" fontId="8" fillId="0" borderId="103" xfId="2" applyFont="1" applyFill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44" fontId="8" fillId="0" borderId="91" xfId="2" applyFont="1" applyFill="1" applyBorder="1" applyAlignment="1">
      <alignment horizontal="center" vertical="center"/>
    </xf>
    <xf numFmtId="2" fontId="8" fillId="17" borderId="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44" fontId="8" fillId="0" borderId="52" xfId="2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0" borderId="130" xfId="0" applyFont="1" applyBorder="1" applyAlignment="1">
      <alignment horizontal="left" wrapText="1"/>
    </xf>
    <xf numFmtId="0" fontId="8" fillId="0" borderId="85" xfId="0" applyFont="1" applyBorder="1" applyAlignment="1">
      <alignment horizontal="left" wrapText="1"/>
    </xf>
    <xf numFmtId="44" fontId="8" fillId="0" borderId="25" xfId="2" applyFont="1" applyFill="1" applyBorder="1" applyAlignment="1">
      <alignment horizontal="center" vertical="center"/>
    </xf>
    <xf numFmtId="3" fontId="8" fillId="0" borderId="97" xfId="0" applyNumberFormat="1" applyFont="1" applyBorder="1" applyAlignment="1">
      <alignment horizontal="center" vertical="center"/>
    </xf>
    <xf numFmtId="44" fontId="8" fillId="0" borderId="98" xfId="2" applyFont="1" applyFill="1" applyBorder="1" applyAlignment="1">
      <alignment horizontal="center" vertical="center"/>
    </xf>
    <xf numFmtId="2" fontId="8" fillId="17" borderId="97" xfId="0" applyNumberFormat="1" applyFont="1" applyFill="1" applyBorder="1" applyAlignment="1">
      <alignment horizontal="center" vertical="center"/>
    </xf>
    <xf numFmtId="44" fontId="8" fillId="0" borderId="118" xfId="2" applyFont="1" applyFill="1" applyBorder="1" applyAlignment="1">
      <alignment horizontal="center" vertical="center"/>
    </xf>
    <xf numFmtId="0" fontId="8" fillId="0" borderId="81" xfId="0" applyFont="1" applyBorder="1" applyAlignment="1">
      <alignment horizontal="left" wrapText="1"/>
    </xf>
    <xf numFmtId="3" fontId="6" fillId="0" borderId="14" xfId="0" applyNumberFormat="1" applyFont="1" applyBorder="1" applyAlignment="1">
      <alignment horizontal="center" vertical="center"/>
    </xf>
    <xf numFmtId="44" fontId="6" fillId="0" borderId="91" xfId="2" applyFont="1" applyFill="1" applyBorder="1" applyAlignment="1">
      <alignment horizontal="center" vertical="center"/>
    </xf>
    <xf numFmtId="2" fontId="6" fillId="17" borderId="8" xfId="0" applyNumberFormat="1" applyFont="1" applyFill="1" applyBorder="1" applyAlignment="1">
      <alignment horizontal="center" vertical="center"/>
    </xf>
    <xf numFmtId="0" fontId="8" fillId="0" borderId="45" xfId="0" applyFont="1" applyBorder="1" applyAlignment="1">
      <alignment horizontal="left" wrapText="1"/>
    </xf>
    <xf numFmtId="44" fontId="8" fillId="0" borderId="122" xfId="2" applyFont="1" applyFill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4" fontId="8" fillId="0" borderId="53" xfId="2" applyFont="1" applyFill="1" applyBorder="1" applyAlignment="1">
      <alignment horizontal="center" vertical="center"/>
    </xf>
    <xf numFmtId="2" fontId="8" fillId="17" borderId="0" xfId="0" applyNumberFormat="1" applyFont="1" applyFill="1" applyAlignment="1">
      <alignment horizontal="center" vertical="center"/>
    </xf>
    <xf numFmtId="0" fontId="8" fillId="0" borderId="131" xfId="0" applyFont="1" applyBorder="1" applyAlignment="1">
      <alignment horizontal="left" wrapText="1"/>
    </xf>
    <xf numFmtId="0" fontId="8" fillId="0" borderId="126" xfId="0" applyFont="1" applyBorder="1" applyAlignment="1">
      <alignment horizontal="left" wrapText="1"/>
    </xf>
    <xf numFmtId="44" fontId="8" fillId="0" borderId="115" xfId="2" applyFont="1" applyFill="1" applyBorder="1" applyAlignment="1">
      <alignment horizontal="center" vertical="center"/>
    </xf>
    <xf numFmtId="0" fontId="8" fillId="0" borderId="83" xfId="0" applyFont="1" applyBorder="1" applyAlignment="1">
      <alignment horizontal="left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8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center" wrapText="1"/>
    </xf>
    <xf numFmtId="3" fontId="8" fillId="0" borderId="91" xfId="0" applyNumberFormat="1" applyFont="1" applyBorder="1" applyAlignment="1">
      <alignment horizontal="center" vertical="center"/>
    </xf>
    <xf numFmtId="44" fontId="8" fillId="0" borderId="123" xfId="2" applyFont="1" applyFill="1" applyBorder="1" applyAlignment="1">
      <alignment horizontal="center" vertical="center"/>
    </xf>
    <xf numFmtId="2" fontId="8" fillId="17" borderId="14" xfId="0" applyNumberFormat="1" applyFont="1" applyFill="1" applyBorder="1" applyAlignment="1">
      <alignment horizontal="center" vertical="center"/>
    </xf>
    <xf numFmtId="3" fontId="6" fillId="0" borderId="107" xfId="0" applyNumberFormat="1" applyFont="1" applyBorder="1" applyAlignment="1">
      <alignment horizontal="center" vertical="center"/>
    </xf>
    <xf numFmtId="44" fontId="6" fillId="0" borderId="51" xfId="2" applyFont="1" applyFill="1" applyBorder="1" applyAlignment="1">
      <alignment horizontal="center" vertical="center"/>
    </xf>
    <xf numFmtId="3" fontId="6" fillId="0" borderId="2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left" wrapText="1"/>
    </xf>
    <xf numFmtId="44" fontId="6" fillId="0" borderId="53" xfId="2" applyFont="1" applyFill="1" applyBorder="1" applyAlignment="1">
      <alignment horizontal="center" vertical="center"/>
    </xf>
    <xf numFmtId="2" fontId="6" fillId="17" borderId="0" xfId="0" applyNumberFormat="1" applyFont="1" applyFill="1" applyAlignment="1">
      <alignment horizontal="center" vertical="center"/>
    </xf>
    <xf numFmtId="3" fontId="8" fillId="0" borderId="107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center" vertical="center"/>
    </xf>
    <xf numFmtId="0" fontId="8" fillId="0" borderId="127" xfId="0" applyFont="1" applyBorder="1" applyAlignment="1">
      <alignment horizontal="left" wrapText="1"/>
    </xf>
    <xf numFmtId="0" fontId="7" fillId="0" borderId="125" xfId="0" applyFont="1" applyBorder="1" applyAlignment="1">
      <alignment horizontal="center" vertical="center" wrapText="1"/>
    </xf>
    <xf numFmtId="44" fontId="6" fillId="0" borderId="112" xfId="2" applyFont="1" applyFill="1" applyBorder="1" applyAlignment="1">
      <alignment horizontal="center" vertical="center"/>
    </xf>
    <xf numFmtId="166" fontId="6" fillId="17" borderId="50" xfId="1" applyNumberFormat="1" applyFont="1" applyFill="1" applyBorder="1" applyAlignment="1">
      <alignment horizontal="center" vertical="center"/>
    </xf>
    <xf numFmtId="0" fontId="8" fillId="0" borderId="128" xfId="0" applyFont="1" applyBorder="1" applyAlignment="1">
      <alignment horizontal="center" vertical="center" wrapText="1"/>
    </xf>
    <xf numFmtId="44" fontId="6" fillId="0" borderId="27" xfId="2" applyFont="1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/>
    </xf>
    <xf numFmtId="0" fontId="2" fillId="16" borderId="108" xfId="0" applyFont="1" applyFill="1" applyBorder="1" applyAlignment="1">
      <alignment horizontal="center" vertical="center" wrapText="1"/>
    </xf>
    <xf numFmtId="3" fontId="6" fillId="0" borderId="97" xfId="0" applyNumberFormat="1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 wrapText="1"/>
    </xf>
    <xf numFmtId="44" fontId="6" fillId="0" borderId="48" xfId="2" applyFont="1" applyFill="1" applyBorder="1" applyAlignment="1">
      <alignment horizontal="center" vertical="center"/>
    </xf>
    <xf numFmtId="0" fontId="8" fillId="0" borderId="125" xfId="0" applyFont="1" applyBorder="1" applyAlignment="1">
      <alignment horizontal="left" wrapText="1"/>
    </xf>
    <xf numFmtId="0" fontId="8" fillId="0" borderId="132" xfId="0" applyFont="1" applyBorder="1" applyAlignment="1">
      <alignment horizontal="left" wrapText="1"/>
    </xf>
    <xf numFmtId="0" fontId="8" fillId="0" borderId="10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left" wrapText="1"/>
    </xf>
    <xf numFmtId="3" fontId="6" fillId="0" borderId="8" xfId="0" applyNumberFormat="1" applyFont="1" applyBorder="1" applyAlignment="1">
      <alignment horizontal="center" vertical="center"/>
    </xf>
    <xf numFmtId="0" fontId="8" fillId="0" borderId="132" xfId="0" applyFont="1" applyBorder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8" fillId="0" borderId="127" xfId="0" applyFont="1" applyBorder="1" applyAlignment="1">
      <alignment horizontal="left" vertical="center" wrapText="1"/>
    </xf>
    <xf numFmtId="44" fontId="8" fillId="0" borderId="27" xfId="2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wrapText="1"/>
    </xf>
    <xf numFmtId="166" fontId="8" fillId="0" borderId="53" xfId="1" applyNumberFormat="1" applyFont="1" applyFill="1" applyBorder="1" applyAlignment="1">
      <alignment horizontal="center" vertical="center"/>
    </xf>
    <xf numFmtId="166" fontId="8" fillId="0" borderId="91" xfId="1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0" fontId="8" fillId="0" borderId="27" xfId="0" applyNumberFormat="1" applyFont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4" fontId="8" fillId="0" borderId="0" xfId="0" applyNumberFormat="1" applyFont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/>
    </xf>
    <xf numFmtId="10" fontId="12" fillId="10" borderId="35" xfId="0" applyNumberFormat="1" applyFont="1" applyFill="1" applyBorder="1" applyAlignment="1">
      <alignment horizontal="center" vertical="center" wrapText="1"/>
    </xf>
    <xf numFmtId="9" fontId="12" fillId="14" borderId="58" xfId="0" applyNumberFormat="1" applyFont="1" applyFill="1" applyBorder="1" applyAlignment="1">
      <alignment horizontal="center" vertical="center"/>
    </xf>
    <xf numFmtId="2" fontId="12" fillId="14" borderId="58" xfId="0" applyNumberFormat="1" applyFont="1" applyFill="1" applyBorder="1" applyAlignment="1">
      <alignment horizontal="center" vertical="center" wrapText="1"/>
    </xf>
    <xf numFmtId="2" fontId="12" fillId="17" borderId="121" xfId="0" applyNumberFormat="1" applyFont="1" applyFill="1" applyBorder="1" applyAlignment="1">
      <alignment horizontal="center" vertical="center" wrapText="1"/>
    </xf>
    <xf numFmtId="2" fontId="8" fillId="0" borderId="49" xfId="0" applyNumberFormat="1" applyFont="1" applyBorder="1" applyAlignment="1">
      <alignment horizontal="center" vertical="center"/>
    </xf>
    <xf numFmtId="2" fontId="8" fillId="0" borderId="51" xfId="0" applyNumberFormat="1" applyFont="1" applyBorder="1" applyAlignment="1">
      <alignment horizontal="center" vertical="center"/>
    </xf>
    <xf numFmtId="2" fontId="8" fillId="17" borderId="28" xfId="0" applyNumberFormat="1" applyFont="1" applyFill="1" applyBorder="1" applyAlignment="1">
      <alignment horizontal="center" vertical="center"/>
    </xf>
    <xf numFmtId="2" fontId="8" fillId="0" borderId="28" xfId="0" applyNumberFormat="1" applyFont="1" applyBorder="1" applyAlignment="1">
      <alignment horizontal="center" vertical="center"/>
    </xf>
    <xf numFmtId="2" fontId="8" fillId="17" borderId="29" xfId="0" applyNumberFormat="1" applyFont="1" applyFill="1" applyBorder="1" applyAlignment="1">
      <alignment horizontal="center" vertical="center"/>
    </xf>
    <xf numFmtId="2" fontId="8" fillId="0" borderId="99" xfId="0" applyNumberFormat="1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top"/>
    </xf>
    <xf numFmtId="2" fontId="8" fillId="0" borderId="9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2" fontId="8" fillId="0" borderId="52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top"/>
    </xf>
    <xf numFmtId="0" fontId="8" fillId="4" borderId="0" xfId="0" applyFont="1" applyFill="1" applyAlignment="1">
      <alignment horizontal="center" vertical="top"/>
    </xf>
    <xf numFmtId="0" fontId="8" fillId="0" borderId="56" xfId="0" applyFont="1" applyBorder="1" applyAlignment="1">
      <alignment horizontal="center" vertical="top" wrapText="1"/>
    </xf>
    <xf numFmtId="0" fontId="8" fillId="0" borderId="66" xfId="0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2" fontId="8" fillId="17" borderId="30" xfId="0" applyNumberFormat="1" applyFont="1" applyFill="1" applyBorder="1" applyAlignment="1">
      <alignment horizontal="center" vertical="center"/>
    </xf>
    <xf numFmtId="2" fontId="8" fillId="0" borderId="93" xfId="0" applyNumberFormat="1" applyFont="1" applyBorder="1" applyAlignment="1">
      <alignment horizontal="center" vertical="center"/>
    </xf>
    <xf numFmtId="2" fontId="8" fillId="17" borderId="107" xfId="0" applyNumberFormat="1" applyFont="1" applyFill="1" applyBorder="1" applyAlignment="1">
      <alignment horizontal="center" vertical="center"/>
    </xf>
    <xf numFmtId="2" fontId="23" fillId="0" borderId="11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top" wrapText="1"/>
    </xf>
    <xf numFmtId="0" fontId="8" fillId="0" borderId="34" xfId="0" applyFont="1" applyBorder="1" applyAlignment="1">
      <alignment horizontal="center" vertical="top" wrapText="1"/>
    </xf>
    <xf numFmtId="0" fontId="8" fillId="0" borderId="35" xfId="0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2" fontId="8" fillId="0" borderId="10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2" fillId="0" borderId="55" xfId="0" applyFont="1" applyBorder="1" applyAlignment="1">
      <alignment horizontal="center" vertical="top" wrapText="1"/>
    </xf>
    <xf numFmtId="0" fontId="8" fillId="0" borderId="65" xfId="0" applyFont="1" applyBorder="1" applyAlignment="1">
      <alignment horizontal="left" vertical="center" wrapText="1"/>
    </xf>
    <xf numFmtId="0" fontId="24" fillId="0" borderId="55" xfId="0" applyFont="1" applyBorder="1" applyAlignment="1">
      <alignment horizontal="center" vertical="center" wrapText="1"/>
    </xf>
    <xf numFmtId="2" fontId="8" fillId="17" borderId="58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166" fontId="8" fillId="0" borderId="52" xfId="1" applyNumberFormat="1" applyFont="1" applyFill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166" fontId="8" fillId="0" borderId="103" xfId="1" applyNumberFormat="1" applyFont="1" applyFill="1" applyBorder="1" applyAlignment="1">
      <alignment horizontal="center" vertical="center"/>
    </xf>
    <xf numFmtId="2" fontId="8" fillId="17" borderId="99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 indent="1"/>
    </xf>
    <xf numFmtId="0" fontId="8" fillId="0" borderId="44" xfId="0" applyFont="1" applyBorder="1" applyAlignment="1">
      <alignment horizontal="center" vertical="top"/>
    </xf>
    <xf numFmtId="0" fontId="8" fillId="0" borderId="43" xfId="0" applyFont="1" applyBorder="1" applyAlignment="1">
      <alignment horizontal="center" vertical="top"/>
    </xf>
    <xf numFmtId="0" fontId="8" fillId="0" borderId="84" xfId="0" applyFont="1" applyBorder="1" applyAlignment="1">
      <alignment horizontal="center" vertical="top"/>
    </xf>
    <xf numFmtId="0" fontId="8" fillId="0" borderId="85" xfId="0" applyFont="1" applyBorder="1" applyAlignment="1">
      <alignment horizontal="center" vertical="top"/>
    </xf>
    <xf numFmtId="166" fontId="8" fillId="0" borderId="25" xfId="1" applyNumberFormat="1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wrapText="1"/>
    </xf>
    <xf numFmtId="0" fontId="8" fillId="2" borderId="32" xfId="0" applyFont="1" applyFill="1" applyBorder="1" applyAlignment="1">
      <alignment horizontal="left" wrapText="1"/>
    </xf>
    <xf numFmtId="2" fontId="8" fillId="0" borderId="35" xfId="0" applyNumberFormat="1" applyFont="1" applyBorder="1" applyAlignment="1">
      <alignment horizontal="center" vertical="center"/>
    </xf>
    <xf numFmtId="0" fontId="12" fillId="8" borderId="137" xfId="0" applyFont="1" applyFill="1" applyBorder="1" applyAlignment="1">
      <alignment horizontal="center" vertical="center"/>
    </xf>
    <xf numFmtId="2" fontId="12" fillId="17" borderId="58" xfId="0" applyNumberFormat="1" applyFont="1" applyFill="1" applyBorder="1" applyAlignment="1">
      <alignment horizontal="center" vertical="center" wrapText="1"/>
    </xf>
    <xf numFmtId="9" fontId="12" fillId="14" borderId="3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 wrapText="1"/>
    </xf>
    <xf numFmtId="2" fontId="12" fillId="17" borderId="29" xfId="0" applyNumberFormat="1" applyFont="1" applyFill="1" applyBorder="1" applyAlignment="1">
      <alignment horizontal="center" vertical="center" wrapText="1"/>
    </xf>
    <xf numFmtId="3" fontId="8" fillId="0" borderId="53" xfId="0" applyNumberFormat="1" applyFont="1" applyBorder="1" applyAlignment="1">
      <alignment horizontal="center" vertical="center" wrapText="1"/>
    </xf>
    <xf numFmtId="2" fontId="12" fillId="0" borderId="91" xfId="0" applyNumberFormat="1" applyFont="1" applyBorder="1" applyAlignment="1">
      <alignment horizontal="center" vertical="center" wrapText="1"/>
    </xf>
    <xf numFmtId="2" fontId="12" fillId="0" borderId="53" xfId="0" applyNumberFormat="1" applyFont="1" applyBorder="1" applyAlignment="1">
      <alignment horizontal="center" vertical="center" wrapText="1"/>
    </xf>
    <xf numFmtId="2" fontId="12" fillId="17" borderId="30" xfId="0" applyNumberFormat="1" applyFont="1" applyFill="1" applyBorder="1" applyAlignment="1">
      <alignment horizontal="center" vertical="center" wrapText="1"/>
    </xf>
    <xf numFmtId="2" fontId="12" fillId="0" borderId="123" xfId="0" applyNumberFormat="1" applyFont="1" applyBorder="1" applyAlignment="1">
      <alignment horizontal="center" vertical="center" wrapText="1"/>
    </xf>
    <xf numFmtId="2" fontId="8" fillId="0" borderId="50" xfId="0" applyNumberFormat="1" applyFont="1" applyBorder="1" applyAlignment="1">
      <alignment horizontal="center" vertical="center"/>
    </xf>
    <xf numFmtId="167" fontId="8" fillId="0" borderId="70" xfId="1" applyNumberFormat="1" applyFont="1" applyFill="1" applyBorder="1" applyAlignment="1">
      <alignment horizontal="center" vertical="center"/>
    </xf>
    <xf numFmtId="166" fontId="8" fillId="0" borderId="145" xfId="1" applyNumberFormat="1" applyFont="1" applyFill="1" applyBorder="1" applyAlignment="1">
      <alignment horizontal="center" vertical="center"/>
    </xf>
    <xf numFmtId="167" fontId="8" fillId="0" borderId="145" xfId="1" applyNumberFormat="1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/>
    </xf>
    <xf numFmtId="164" fontId="8" fillId="0" borderId="124" xfId="0" applyNumberFormat="1" applyFont="1" applyBorder="1" applyAlignment="1">
      <alignment horizontal="center" vertical="center"/>
    </xf>
    <xf numFmtId="0" fontId="5" fillId="8" borderId="138" xfId="0" applyFont="1" applyFill="1" applyBorder="1" applyAlignment="1">
      <alignment vertical="center" wrapText="1"/>
    </xf>
    <xf numFmtId="0" fontId="8" fillId="6" borderId="118" xfId="0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44" fontId="8" fillId="0" borderId="14" xfId="2" applyFont="1" applyFill="1" applyBorder="1" applyAlignment="1">
      <alignment horizontal="center" vertical="center"/>
    </xf>
    <xf numFmtId="44" fontId="8" fillId="0" borderId="8" xfId="2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horizontal="center" vertical="center"/>
    </xf>
    <xf numFmtId="44" fontId="8" fillId="0" borderId="90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92" xfId="2" applyFont="1" applyFill="1" applyBorder="1" applyAlignment="1">
      <alignment horizontal="center" vertical="center"/>
    </xf>
    <xf numFmtId="44" fontId="8" fillId="19" borderId="107" xfId="2" applyFont="1" applyFill="1" applyBorder="1" applyAlignment="1">
      <alignment horizontal="center" vertical="center"/>
    </xf>
    <xf numFmtId="44" fontId="8" fillId="0" borderId="97" xfId="2" applyFont="1" applyFill="1" applyBorder="1" applyAlignment="1">
      <alignment horizontal="center" vertical="center"/>
    </xf>
    <xf numFmtId="44" fontId="8" fillId="0" borderId="16" xfId="2" applyFont="1" applyFill="1" applyBorder="1" applyAlignment="1">
      <alignment horizontal="center" vertical="center"/>
    </xf>
    <xf numFmtId="169" fontId="6" fillId="15" borderId="53" xfId="2" applyNumberFormat="1" applyFont="1" applyFill="1" applyBorder="1" applyAlignment="1">
      <alignment horizontal="center" vertical="center" wrapText="1"/>
    </xf>
    <xf numFmtId="169" fontId="6" fillId="15" borderId="91" xfId="2" applyNumberFormat="1" applyFont="1" applyFill="1" applyBorder="1" applyAlignment="1">
      <alignment horizontal="center" vertical="center" wrapText="1"/>
    </xf>
    <xf numFmtId="169" fontId="6" fillId="15" borderId="123" xfId="2" applyNumberFormat="1" applyFont="1" applyFill="1" applyBorder="1" applyAlignment="1">
      <alignment horizontal="center" vertical="center" wrapText="1"/>
    </xf>
    <xf numFmtId="2" fontId="6" fillId="17" borderId="35" xfId="0" applyNumberFormat="1" applyFont="1" applyFill="1" applyBorder="1" applyAlignment="1">
      <alignment horizontal="center" vertical="center"/>
    </xf>
    <xf numFmtId="2" fontId="6" fillId="17" borderId="107" xfId="0" applyNumberFormat="1" applyFont="1" applyFill="1" applyBorder="1" applyAlignment="1">
      <alignment horizontal="center" vertical="center"/>
    </xf>
    <xf numFmtId="2" fontId="6" fillId="17" borderId="26" xfId="0" applyNumberFormat="1" applyFont="1" applyFill="1" applyBorder="1" applyAlignment="1">
      <alignment horizontal="center" vertical="center"/>
    </xf>
    <xf numFmtId="2" fontId="8" fillId="17" borderId="26" xfId="0" applyNumberFormat="1" applyFont="1" applyFill="1" applyBorder="1" applyAlignment="1">
      <alignment horizontal="center" vertical="center"/>
    </xf>
    <xf numFmtId="166" fontId="8" fillId="17" borderId="0" xfId="1" applyNumberFormat="1" applyFont="1" applyFill="1" applyBorder="1" applyAlignment="1">
      <alignment horizontal="center" vertical="center"/>
    </xf>
    <xf numFmtId="166" fontId="8" fillId="17" borderId="8" xfId="1" applyNumberFormat="1" applyFont="1" applyFill="1" applyBorder="1" applyAlignment="1">
      <alignment horizontal="center" vertical="center"/>
    </xf>
    <xf numFmtId="10" fontId="8" fillId="17" borderId="26" xfId="0" applyNumberFormat="1" applyFont="1" applyFill="1" applyBorder="1" applyAlignment="1">
      <alignment horizontal="center" vertical="center"/>
    </xf>
    <xf numFmtId="9" fontId="12" fillId="14" borderId="137" xfId="0" applyNumberFormat="1" applyFont="1" applyFill="1" applyBorder="1" applyAlignment="1">
      <alignment horizontal="center" vertical="center"/>
    </xf>
    <xf numFmtId="0" fontId="12" fillId="14" borderId="137" xfId="0" applyFont="1" applyFill="1" applyBorder="1" applyAlignment="1">
      <alignment horizontal="center" vertical="center" wrapText="1"/>
    </xf>
    <xf numFmtId="2" fontId="12" fillId="14" borderId="37" xfId="0" applyNumberFormat="1" applyFont="1" applyFill="1" applyBorder="1" applyAlignment="1">
      <alignment horizontal="center" vertical="center" wrapText="1"/>
    </xf>
    <xf numFmtId="169" fontId="8" fillId="15" borderId="70" xfId="2" applyNumberFormat="1" applyFont="1" applyFill="1" applyBorder="1" applyAlignment="1">
      <alignment horizontal="center" vertical="center"/>
    </xf>
    <xf numFmtId="169" fontId="8" fillId="15" borderId="42" xfId="2" applyNumberFormat="1" applyFont="1" applyFill="1" applyBorder="1" applyAlignment="1">
      <alignment horizontal="center" vertical="center"/>
    </xf>
    <xf numFmtId="169" fontId="8" fillId="15" borderId="108" xfId="2" applyNumberFormat="1" applyFont="1" applyFill="1" applyBorder="1" applyAlignment="1">
      <alignment horizontal="center" vertical="center"/>
    </xf>
    <xf numFmtId="169" fontId="6" fillId="15" borderId="42" xfId="2" applyNumberFormat="1" applyFont="1" applyFill="1" applyBorder="1" applyAlignment="1">
      <alignment horizontal="center" vertical="center"/>
    </xf>
    <xf numFmtId="169" fontId="8" fillId="15" borderId="145" xfId="2" applyNumberFormat="1" applyFont="1" applyFill="1" applyBorder="1" applyAlignment="1">
      <alignment horizontal="center" vertical="center"/>
    </xf>
    <xf numFmtId="169" fontId="6" fillId="15" borderId="70" xfId="2" applyNumberFormat="1" applyFont="1" applyFill="1" applyBorder="1" applyAlignment="1">
      <alignment horizontal="center" vertical="center"/>
    </xf>
    <xf numFmtId="169" fontId="8" fillId="15" borderId="124" xfId="2" applyNumberFormat="1" applyFont="1" applyFill="1" applyBorder="1" applyAlignment="1">
      <alignment horizontal="center" vertical="center"/>
    </xf>
    <xf numFmtId="169" fontId="6" fillId="15" borderId="145" xfId="2" applyNumberFormat="1" applyFont="1" applyFill="1" applyBorder="1" applyAlignment="1">
      <alignment horizontal="center" vertical="center"/>
    </xf>
    <xf numFmtId="169" fontId="8" fillId="15" borderId="149" xfId="2" applyNumberFormat="1" applyFont="1" applyFill="1" applyBorder="1" applyAlignment="1">
      <alignment horizontal="center" vertical="center"/>
    </xf>
    <xf numFmtId="169" fontId="6" fillId="15" borderId="106" xfId="2" applyNumberFormat="1" applyFont="1" applyFill="1" applyBorder="1" applyAlignment="1">
      <alignment horizontal="center" vertical="center"/>
    </xf>
    <xf numFmtId="169" fontId="6" fillId="15" borderId="124" xfId="2" applyNumberFormat="1" applyFont="1" applyFill="1" applyBorder="1" applyAlignment="1">
      <alignment horizontal="center" vertical="center"/>
    </xf>
    <xf numFmtId="168" fontId="8" fillId="15" borderId="70" xfId="0" applyNumberFormat="1" applyFont="1" applyFill="1" applyBorder="1" applyAlignment="1">
      <alignment horizontal="center" vertical="center"/>
    </xf>
    <xf numFmtId="168" fontId="8" fillId="15" borderId="42" xfId="0" applyNumberFormat="1" applyFont="1" applyFill="1" applyBorder="1" applyAlignment="1">
      <alignment horizontal="center" vertical="center"/>
    </xf>
    <xf numFmtId="168" fontId="8" fillId="15" borderId="108" xfId="0" applyNumberFormat="1" applyFont="1" applyFill="1" applyBorder="1" applyAlignment="1">
      <alignment horizontal="center" vertical="center"/>
    </xf>
    <xf numFmtId="168" fontId="6" fillId="15" borderId="42" xfId="0" applyNumberFormat="1" applyFont="1" applyFill="1" applyBorder="1" applyAlignment="1">
      <alignment horizontal="center" vertical="center"/>
    </xf>
    <xf numFmtId="168" fontId="8" fillId="15" borderId="145" xfId="0" applyNumberFormat="1" applyFont="1" applyFill="1" applyBorder="1" applyAlignment="1">
      <alignment horizontal="center" vertical="center"/>
    </xf>
    <xf numFmtId="168" fontId="8" fillId="15" borderId="149" xfId="0" applyNumberFormat="1" applyFont="1" applyFill="1" applyBorder="1" applyAlignment="1">
      <alignment horizontal="center" vertical="center"/>
    </xf>
    <xf numFmtId="0" fontId="8" fillId="6" borderId="108" xfId="0" applyFont="1" applyFill="1" applyBorder="1" applyAlignment="1">
      <alignment horizontal="center" vertical="center"/>
    </xf>
    <xf numFmtId="169" fontId="6" fillId="15" borderId="36" xfId="2" applyNumberFormat="1" applyFont="1" applyFill="1" applyBorder="1" applyAlignment="1">
      <alignment horizontal="center" vertical="center"/>
    </xf>
    <xf numFmtId="169" fontId="6" fillId="19" borderId="25" xfId="2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/>
    </xf>
    <xf numFmtId="44" fontId="8" fillId="0" borderId="42" xfId="2" applyFont="1" applyFill="1" applyBorder="1" applyAlignment="1">
      <alignment horizontal="center" vertical="center"/>
    </xf>
    <xf numFmtId="44" fontId="8" fillId="0" borderId="108" xfId="2" applyFont="1" applyFill="1" applyBorder="1" applyAlignment="1">
      <alignment horizontal="center" vertical="center"/>
    </xf>
    <xf numFmtId="44" fontId="6" fillId="0" borderId="42" xfId="2" applyFont="1" applyFill="1" applyBorder="1" applyAlignment="1">
      <alignment horizontal="center" vertical="center"/>
    </xf>
    <xf numFmtId="44" fontId="8" fillId="0" borderId="145" xfId="2" applyFont="1" applyFill="1" applyBorder="1" applyAlignment="1">
      <alignment horizontal="center" vertical="center"/>
    </xf>
    <xf numFmtId="44" fontId="8" fillId="0" borderId="149" xfId="2" applyFont="1" applyFill="1" applyBorder="1" applyAlignment="1">
      <alignment horizontal="center" vertical="center"/>
    </xf>
    <xf numFmtId="44" fontId="6" fillId="0" borderId="106" xfId="2" applyFont="1" applyFill="1" applyBorder="1" applyAlignment="1">
      <alignment horizontal="center" vertical="center"/>
    </xf>
    <xf numFmtId="44" fontId="6" fillId="0" borderId="124" xfId="2" applyFont="1" applyFill="1" applyBorder="1" applyAlignment="1">
      <alignment horizontal="center" vertical="center"/>
    </xf>
    <xf numFmtId="44" fontId="6" fillId="0" borderId="36" xfId="2" applyFont="1" applyFill="1" applyBorder="1" applyAlignment="1">
      <alignment horizontal="center" vertical="center"/>
    </xf>
    <xf numFmtId="44" fontId="6" fillId="0" borderId="145" xfId="2" applyFont="1" applyFill="1" applyBorder="1" applyAlignment="1">
      <alignment horizontal="center" vertical="center"/>
    </xf>
    <xf numFmtId="44" fontId="8" fillId="0" borderId="124" xfId="2" applyFont="1" applyFill="1" applyBorder="1" applyAlignment="1">
      <alignment horizontal="center" vertical="center"/>
    </xf>
    <xf numFmtId="10" fontId="8" fillId="0" borderId="70" xfId="0" applyNumberFormat="1" applyFont="1" applyBorder="1" applyAlignment="1">
      <alignment horizontal="center" vertical="center"/>
    </xf>
    <xf numFmtId="10" fontId="8" fillId="0" borderId="42" xfId="0" applyNumberFormat="1" applyFont="1" applyBorder="1" applyAlignment="1">
      <alignment horizontal="center" vertical="center"/>
    </xf>
    <xf numFmtId="10" fontId="8" fillId="0" borderId="124" xfId="0" applyNumberFormat="1" applyFont="1" applyBorder="1" applyAlignment="1">
      <alignment horizontal="center" vertical="center"/>
    </xf>
    <xf numFmtId="166" fontId="8" fillId="0" borderId="49" xfId="1" applyNumberFormat="1" applyFont="1" applyFill="1" applyBorder="1" applyAlignment="1">
      <alignment horizontal="center" vertical="center"/>
    </xf>
    <xf numFmtId="166" fontId="8" fillId="0" borderId="118" xfId="1" applyNumberFormat="1" applyFont="1" applyFill="1" applyBorder="1" applyAlignment="1">
      <alignment horizontal="center" vertical="center"/>
    </xf>
    <xf numFmtId="166" fontId="6" fillId="0" borderId="122" xfId="1" applyNumberFormat="1" applyFont="1" applyFill="1" applyBorder="1" applyAlignment="1">
      <alignment horizontal="center" vertical="center"/>
    </xf>
    <xf numFmtId="166" fontId="8" fillId="0" borderId="122" xfId="1" applyNumberFormat="1" applyFont="1" applyFill="1" applyBorder="1" applyAlignment="1">
      <alignment horizontal="center" vertical="center"/>
    </xf>
    <xf numFmtId="166" fontId="6" fillId="0" borderId="109" xfId="1" applyNumberFormat="1" applyFont="1" applyFill="1" applyBorder="1" applyAlignment="1">
      <alignment horizontal="center" vertical="center"/>
    </xf>
    <xf numFmtId="166" fontId="6" fillId="0" borderId="25" xfId="1" applyNumberFormat="1" applyFont="1" applyFill="1" applyBorder="1" applyAlignment="1">
      <alignment horizontal="center" vertical="center"/>
    </xf>
    <xf numFmtId="166" fontId="8" fillId="0" borderId="109" xfId="1" applyNumberFormat="1" applyFont="1" applyFill="1" applyBorder="1" applyAlignment="1">
      <alignment horizontal="center" vertical="center"/>
    </xf>
    <xf numFmtId="166" fontId="6" fillId="0" borderId="49" xfId="1" applyNumberFormat="1" applyFont="1" applyFill="1" applyBorder="1" applyAlignment="1">
      <alignment horizontal="center" vertical="center"/>
    </xf>
    <xf numFmtId="166" fontId="6" fillId="0" borderId="118" xfId="1" applyNumberFormat="1" applyFont="1" applyFill="1" applyBorder="1" applyAlignment="1">
      <alignment horizontal="center" vertical="center"/>
    </xf>
    <xf numFmtId="166" fontId="6" fillId="0" borderId="103" xfId="1" applyNumberFormat="1" applyFont="1" applyFill="1" applyBorder="1" applyAlignment="1">
      <alignment horizontal="center" vertical="center"/>
    </xf>
    <xf numFmtId="166" fontId="6" fillId="0" borderId="52" xfId="1" applyNumberFormat="1" applyFont="1" applyFill="1" applyBorder="1" applyAlignment="1">
      <alignment horizontal="center" vertical="center"/>
    </xf>
    <xf numFmtId="44" fontId="8" fillId="0" borderId="70" xfId="2" applyFont="1" applyFill="1" applyBorder="1" applyAlignment="1">
      <alignment horizontal="center" vertical="center" shrinkToFit="1"/>
    </xf>
    <xf numFmtId="44" fontId="8" fillId="0" borderId="42" xfId="2" applyFont="1" applyFill="1" applyBorder="1" applyAlignment="1">
      <alignment horizontal="center" vertical="center" shrinkToFit="1"/>
    </xf>
    <xf numFmtId="44" fontId="8" fillId="0" borderId="108" xfId="2" applyFont="1" applyFill="1" applyBorder="1" applyAlignment="1">
      <alignment horizontal="center" vertical="center" shrinkToFit="1"/>
    </xf>
    <xf numFmtId="44" fontId="6" fillId="0" borderId="42" xfId="2" applyFont="1" applyFill="1" applyBorder="1" applyAlignment="1">
      <alignment horizontal="center" vertical="center" shrinkToFit="1"/>
    </xf>
    <xf numFmtId="44" fontId="8" fillId="0" borderId="145" xfId="2" applyFont="1" applyFill="1" applyBorder="1" applyAlignment="1">
      <alignment horizontal="center" vertical="center" shrinkToFit="1"/>
    </xf>
    <xf numFmtId="44" fontId="8" fillId="0" borderId="149" xfId="2" applyFont="1" applyFill="1" applyBorder="1" applyAlignment="1">
      <alignment horizontal="center" vertical="center" shrinkToFit="1"/>
    </xf>
    <xf numFmtId="44" fontId="8" fillId="0" borderId="124" xfId="2" applyFont="1" applyFill="1" applyBorder="1" applyAlignment="1">
      <alignment horizontal="center" vertical="center" shrinkToFit="1"/>
    </xf>
    <xf numFmtId="44" fontId="6" fillId="0" borderId="106" xfId="2" applyFont="1" applyFill="1" applyBorder="1" applyAlignment="1">
      <alignment horizontal="center" vertical="center" shrinkToFit="1"/>
    </xf>
    <xf numFmtId="44" fontId="6" fillId="0" borderId="124" xfId="2" applyFont="1" applyFill="1" applyBorder="1" applyAlignment="1">
      <alignment horizontal="center" vertical="center" shrinkToFit="1"/>
    </xf>
    <xf numFmtId="44" fontId="6" fillId="0" borderId="145" xfId="2" applyFont="1" applyFill="1" applyBorder="1" applyAlignment="1">
      <alignment horizontal="center" vertical="center" shrinkToFit="1"/>
    </xf>
    <xf numFmtId="10" fontId="8" fillId="0" borderId="145" xfId="0" applyNumberFormat="1" applyFont="1" applyBorder="1" applyAlignment="1">
      <alignment horizontal="center" vertical="center" shrinkToFit="1"/>
    </xf>
    <xf numFmtId="10" fontId="8" fillId="0" borderId="42" xfId="0" applyNumberFormat="1" applyFont="1" applyBorder="1" applyAlignment="1">
      <alignment horizontal="center" vertical="center" shrinkToFit="1"/>
    </xf>
    <xf numFmtId="10" fontId="8" fillId="0" borderId="124" xfId="0" applyNumberFormat="1" applyFont="1" applyBorder="1" applyAlignment="1">
      <alignment horizontal="center" vertical="center" shrinkToFit="1"/>
    </xf>
    <xf numFmtId="0" fontId="12" fillId="8" borderId="35" xfId="0" applyFont="1" applyFill="1" applyBorder="1" applyAlignment="1">
      <alignment horizontal="center" vertical="center"/>
    </xf>
    <xf numFmtId="9" fontId="12" fillId="14" borderId="36" xfId="0" applyNumberFormat="1" applyFont="1" applyFill="1" applyBorder="1" applyAlignment="1">
      <alignment horizontal="center" vertical="center"/>
    </xf>
    <xf numFmtId="0" fontId="5" fillId="0" borderId="152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top" wrapText="1"/>
    </xf>
    <xf numFmtId="0" fontId="5" fillId="0" borderId="131" xfId="0" applyFont="1" applyBorder="1" applyAlignment="1">
      <alignment horizontal="center" vertical="top" wrapText="1"/>
    </xf>
    <xf numFmtId="0" fontId="5" fillId="0" borderId="126" xfId="0" applyFont="1" applyBorder="1" applyAlignment="1">
      <alignment horizontal="center" vertical="top" wrapText="1"/>
    </xf>
    <xf numFmtId="0" fontId="5" fillId="0" borderId="83" xfId="0" applyFont="1" applyBorder="1" applyAlignment="1">
      <alignment horizontal="left" vertical="top" wrapText="1" indent="3"/>
    </xf>
    <xf numFmtId="0" fontId="5" fillId="0" borderId="154" xfId="0" applyFont="1" applyBorder="1" applyAlignment="1">
      <alignment horizontal="center" vertical="top" wrapText="1"/>
    </xf>
    <xf numFmtId="0" fontId="18" fillId="0" borderId="154" xfId="0" applyFont="1" applyBorder="1" applyAlignment="1">
      <alignment horizontal="center" vertical="center" wrapText="1"/>
    </xf>
    <xf numFmtId="0" fontId="12" fillId="0" borderId="154" xfId="0" applyFont="1" applyBorder="1" applyAlignment="1">
      <alignment horizontal="center" vertical="top" wrapText="1"/>
    </xf>
    <xf numFmtId="0" fontId="12" fillId="0" borderId="154" xfId="0" applyFont="1" applyBorder="1" applyAlignment="1">
      <alignment horizontal="center" vertical="center" wrapText="1"/>
    </xf>
    <xf numFmtId="0" fontId="5" fillId="0" borderId="155" xfId="0" applyFont="1" applyBorder="1" applyAlignment="1">
      <alignment horizontal="center" vertical="center" wrapText="1"/>
    </xf>
    <xf numFmtId="0" fontId="5" fillId="0" borderId="156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/>
    </xf>
    <xf numFmtId="0" fontId="5" fillId="0" borderId="157" xfId="0" applyFont="1" applyBorder="1" applyAlignment="1">
      <alignment horizontal="center" vertical="center" wrapText="1"/>
    </xf>
    <xf numFmtId="0" fontId="5" fillId="0" borderId="116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left" vertical="top" wrapText="1" indent="1"/>
    </xf>
    <xf numFmtId="0" fontId="5" fillId="0" borderId="158" xfId="0" applyFont="1" applyBorder="1" applyAlignment="1">
      <alignment horizontal="center" vertical="center" wrapText="1"/>
    </xf>
    <xf numFmtId="168" fontId="6" fillId="15" borderId="145" xfId="0" applyNumberFormat="1" applyFont="1" applyFill="1" applyBorder="1" applyAlignment="1">
      <alignment horizontal="center" vertical="center"/>
    </xf>
    <xf numFmtId="0" fontId="6" fillId="0" borderId="103" xfId="0" applyFont="1" applyBorder="1" applyAlignment="1">
      <alignment horizontal="left" vertical="center" wrapText="1" indent="1"/>
    </xf>
    <xf numFmtId="3" fontId="8" fillId="0" borderId="161" xfId="0" applyNumberFormat="1" applyFont="1" applyBorder="1" applyAlignment="1">
      <alignment horizontal="center" vertical="center" shrinkToFit="1"/>
    </xf>
    <xf numFmtId="0" fontId="6" fillId="0" borderId="160" xfId="0" applyFont="1" applyBorder="1" applyAlignment="1">
      <alignment horizontal="center" vertical="center" wrapText="1"/>
    </xf>
    <xf numFmtId="3" fontId="8" fillId="0" borderId="91" xfId="0" applyNumberFormat="1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wrapText="1"/>
    </xf>
    <xf numFmtId="0" fontId="5" fillId="0" borderId="162" xfId="0" applyFont="1" applyBorder="1" applyAlignment="1">
      <alignment horizontal="center" vertical="center" wrapText="1"/>
    </xf>
    <xf numFmtId="0" fontId="8" fillId="0" borderId="104" xfId="0" applyFont="1" applyBorder="1" applyAlignment="1">
      <alignment horizontal="left" wrapText="1"/>
    </xf>
    <xf numFmtId="168" fontId="8" fillId="15" borderId="124" xfId="0" applyNumberFormat="1" applyFont="1" applyFill="1" applyBorder="1" applyAlignment="1">
      <alignment horizontal="center" vertical="center"/>
    </xf>
    <xf numFmtId="0" fontId="7" fillId="0" borderId="10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left" vertical="center" wrapText="1" indent="1"/>
    </xf>
    <xf numFmtId="0" fontId="8" fillId="6" borderId="26" xfId="0" applyFont="1" applyFill="1" applyBorder="1" applyAlignment="1">
      <alignment horizontal="center" vertical="top"/>
    </xf>
    <xf numFmtId="4" fontId="2" fillId="6" borderId="26" xfId="0" applyNumberFormat="1" applyFont="1" applyFill="1" applyBorder="1" applyAlignment="1">
      <alignment horizontal="center" vertical="center"/>
    </xf>
    <xf numFmtId="164" fontId="2" fillId="6" borderId="26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horizontal="center" vertical="center" wrapText="1"/>
    </xf>
    <xf numFmtId="0" fontId="7" fillId="16" borderId="129" xfId="0" applyFont="1" applyFill="1" applyBorder="1" applyAlignment="1">
      <alignment horizontal="center" vertical="center" wrapText="1"/>
    </xf>
    <xf numFmtId="0" fontId="2" fillId="0" borderId="115" xfId="0" applyFont="1" applyBorder="1" applyAlignment="1">
      <alignment horizontal="left" vertical="center" wrapText="1" indent="1"/>
    </xf>
    <xf numFmtId="3" fontId="2" fillId="0" borderId="164" xfId="0" applyNumberFormat="1" applyFont="1" applyBorder="1" applyAlignment="1">
      <alignment horizontal="center" vertical="center" shrinkToFit="1"/>
    </xf>
    <xf numFmtId="0" fontId="2" fillId="0" borderId="165" xfId="0" applyFont="1" applyBorder="1" applyAlignment="1">
      <alignment horizontal="center" vertical="center" wrapText="1"/>
    </xf>
    <xf numFmtId="3" fontId="2" fillId="0" borderId="141" xfId="0" applyNumberFormat="1" applyFont="1" applyBorder="1" applyAlignment="1">
      <alignment horizontal="center" vertical="center" shrinkToFit="1"/>
    </xf>
    <xf numFmtId="0" fontId="2" fillId="0" borderId="115" xfId="0" applyFont="1" applyBorder="1" applyAlignment="1">
      <alignment horizontal="center" vertical="center" wrapText="1"/>
    </xf>
    <xf numFmtId="3" fontId="2" fillId="9" borderId="141" xfId="0" applyNumberFormat="1" applyFont="1" applyFill="1" applyBorder="1" applyAlignment="1">
      <alignment horizontal="center" vertical="center" shrinkToFit="1"/>
    </xf>
    <xf numFmtId="4" fontId="2" fillId="0" borderId="1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top"/>
    </xf>
    <xf numFmtId="44" fontId="2" fillId="0" borderId="115" xfId="2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166" fontId="6" fillId="0" borderId="115" xfId="1" applyNumberFormat="1" applyFont="1" applyFill="1" applyBorder="1" applyAlignment="1">
      <alignment horizontal="center" vertical="center"/>
    </xf>
    <xf numFmtId="44" fontId="2" fillId="0" borderId="53" xfId="2" applyFont="1" applyFill="1" applyBorder="1" applyAlignment="1">
      <alignment horizontal="center" vertical="center"/>
    </xf>
    <xf numFmtId="2" fontId="2" fillId="17" borderId="0" xfId="0" applyNumberFormat="1" applyFont="1" applyFill="1" applyAlignment="1">
      <alignment horizontal="center" vertical="center"/>
    </xf>
    <xf numFmtId="0" fontId="5" fillId="0" borderId="159" xfId="0" applyFont="1" applyBorder="1" applyAlignment="1">
      <alignment horizontal="center" vertical="center" wrapText="1"/>
    </xf>
    <xf numFmtId="0" fontId="8" fillId="0" borderId="160" xfId="0" applyFont="1" applyBorder="1" applyAlignment="1">
      <alignment horizontal="left" vertical="center" wrapText="1"/>
    </xf>
    <xf numFmtId="3" fontId="8" fillId="9" borderId="91" xfId="0" applyNumberFormat="1" applyFont="1" applyFill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top"/>
    </xf>
    <xf numFmtId="4" fontId="2" fillId="7" borderId="8" xfId="0" applyNumberFormat="1" applyFont="1" applyFill="1" applyBorder="1" applyAlignment="1">
      <alignment horizontal="center" vertical="center"/>
    </xf>
    <xf numFmtId="164" fontId="2" fillId="7" borderId="8" xfId="0" applyNumberFormat="1" applyFont="1" applyFill="1" applyBorder="1" applyAlignment="1">
      <alignment horizontal="center" vertical="center"/>
    </xf>
    <xf numFmtId="3" fontId="8" fillId="6" borderId="26" xfId="0" applyNumberFormat="1" applyFont="1" applyFill="1" applyBorder="1" applyAlignment="1">
      <alignment horizontal="center" vertical="center"/>
    </xf>
    <xf numFmtId="168" fontId="6" fillId="15" borderId="124" xfId="0" applyNumberFormat="1" applyFont="1" applyFill="1" applyBorder="1" applyAlignment="1">
      <alignment horizontal="center" vertical="center"/>
    </xf>
    <xf numFmtId="0" fontId="2" fillId="16" borderId="163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97" xfId="0" applyFont="1" applyFill="1" applyBorder="1" applyAlignment="1">
      <alignment horizontal="center" vertical="center"/>
    </xf>
    <xf numFmtId="165" fontId="8" fillId="0" borderId="140" xfId="0" applyNumberFormat="1" applyFont="1" applyBorder="1" applyAlignment="1">
      <alignment horizontal="center" vertical="center"/>
    </xf>
    <xf numFmtId="165" fontId="8" fillId="0" borderId="116" xfId="0" applyNumberFormat="1" applyFont="1" applyBorder="1" applyAlignment="1">
      <alignment horizontal="center" vertical="center"/>
    </xf>
    <xf numFmtId="165" fontId="23" fillId="0" borderId="139" xfId="0" applyNumberFormat="1" applyFont="1" applyBorder="1" applyAlignment="1">
      <alignment horizontal="center" vertical="center"/>
    </xf>
    <xf numFmtId="165" fontId="8" fillId="0" borderId="85" xfId="0" applyNumberFormat="1" applyFont="1" applyBorder="1" applyAlignment="1">
      <alignment horizontal="center" vertical="center"/>
    </xf>
    <xf numFmtId="165" fontId="8" fillId="0" borderId="43" xfId="0" applyNumberFormat="1" applyFont="1" applyBorder="1" applyAlignment="1">
      <alignment horizontal="center" vertical="center"/>
    </xf>
    <xf numFmtId="44" fontId="8" fillId="0" borderId="80" xfId="2" applyFont="1" applyFill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44" fontId="8" fillId="19" borderId="109" xfId="2" applyFont="1" applyFill="1" applyBorder="1" applyAlignment="1">
      <alignment horizontal="center" vertical="center"/>
    </xf>
    <xf numFmtId="44" fontId="8" fillId="0" borderId="140" xfId="2" applyFont="1" applyFill="1" applyBorder="1" applyAlignment="1">
      <alignment horizontal="center" vertical="center"/>
    </xf>
    <xf numFmtId="44" fontId="8" fillId="0" borderId="43" xfId="2" applyFont="1" applyFill="1" applyBorder="1" applyAlignment="1">
      <alignment horizontal="center" vertical="center"/>
    </xf>
    <xf numFmtId="44" fontId="8" fillId="0" borderId="163" xfId="2" applyFont="1" applyFill="1" applyBorder="1" applyAlignment="1">
      <alignment horizontal="center" vertical="center"/>
    </xf>
    <xf numFmtId="44" fontId="8" fillId="0" borderId="116" xfId="2" applyFont="1" applyFill="1" applyBorder="1" applyAlignment="1">
      <alignment horizontal="center" vertical="center"/>
    </xf>
    <xf numFmtId="44" fontId="8" fillId="0" borderId="139" xfId="2" applyFont="1" applyFill="1" applyBorder="1" applyAlignment="1">
      <alignment horizontal="center" vertical="center" shrinkToFit="1"/>
    </xf>
    <xf numFmtId="44" fontId="8" fillId="0" borderId="85" xfId="2" applyFont="1" applyFill="1" applyBorder="1" applyAlignment="1">
      <alignment horizontal="center" vertical="center"/>
    </xf>
    <xf numFmtId="169" fontId="8" fillId="15" borderId="50" xfId="2" applyNumberFormat="1" applyFont="1" applyFill="1" applyBorder="1" applyAlignment="1">
      <alignment horizontal="center" vertical="center"/>
    </xf>
    <xf numFmtId="169" fontId="8" fillId="15" borderId="14" xfId="2" applyNumberFormat="1" applyFont="1" applyFill="1" applyBorder="1" applyAlignment="1">
      <alignment horizontal="center" vertical="center"/>
    </xf>
    <xf numFmtId="169" fontId="8" fillId="15" borderId="8" xfId="2" applyNumberFormat="1" applyFont="1" applyFill="1" applyBorder="1" applyAlignment="1">
      <alignment horizontal="center" vertical="center"/>
    </xf>
    <xf numFmtId="169" fontId="8" fillId="15" borderId="0" xfId="2" applyNumberFormat="1" applyFont="1" applyFill="1" applyBorder="1" applyAlignment="1">
      <alignment horizontal="center" vertical="center"/>
    </xf>
    <xf numFmtId="169" fontId="8" fillId="15" borderId="16" xfId="2" applyNumberFormat="1" applyFont="1" applyFill="1" applyBorder="1" applyAlignment="1">
      <alignment horizontal="center" vertical="center"/>
    </xf>
    <xf numFmtId="169" fontId="8" fillId="15" borderId="97" xfId="2" applyNumberFormat="1" applyFont="1" applyFill="1" applyBorder="1" applyAlignment="1">
      <alignment horizontal="center" vertical="center"/>
    </xf>
    <xf numFmtId="169" fontId="8" fillId="15" borderId="107" xfId="2" applyNumberFormat="1" applyFont="1" applyFill="1" applyBorder="1" applyAlignment="1">
      <alignment horizontal="center" vertical="center"/>
    </xf>
    <xf numFmtId="169" fontId="8" fillId="15" borderId="26" xfId="2" applyNumberFormat="1" applyFont="1" applyFill="1" applyBorder="1" applyAlignment="1">
      <alignment horizontal="center" vertical="center"/>
    </xf>
    <xf numFmtId="44" fontId="8" fillId="0" borderId="71" xfId="2" applyFont="1" applyFill="1" applyBorder="1" applyAlignment="1">
      <alignment horizontal="center" vertical="center"/>
    </xf>
    <xf numFmtId="44" fontId="8" fillId="0" borderId="151" xfId="2" applyFont="1" applyFill="1" applyBorder="1" applyAlignment="1">
      <alignment horizontal="center" vertical="center"/>
    </xf>
    <xf numFmtId="44" fontId="8" fillId="0" borderId="63" xfId="2" applyFont="1" applyFill="1" applyBorder="1" applyAlignment="1">
      <alignment horizontal="center" vertical="center"/>
    </xf>
    <xf numFmtId="44" fontId="8" fillId="0" borderId="89" xfId="2" applyFont="1" applyFill="1" applyBorder="1" applyAlignment="1">
      <alignment horizontal="center" vertical="center"/>
    </xf>
    <xf numFmtId="44" fontId="8" fillId="0" borderId="88" xfId="2" applyFont="1" applyFill="1" applyBorder="1" applyAlignment="1">
      <alignment horizontal="center" vertical="center"/>
    </xf>
    <xf numFmtId="44" fontId="8" fillId="0" borderId="86" xfId="2" applyFont="1" applyFill="1" applyBorder="1" applyAlignment="1">
      <alignment horizontal="center" vertical="center"/>
    </xf>
    <xf numFmtId="44" fontId="8" fillId="0" borderId="73" xfId="2" applyFont="1" applyFill="1" applyBorder="1" applyAlignment="1">
      <alignment horizontal="center" vertical="center"/>
    </xf>
    <xf numFmtId="44" fontId="8" fillId="0" borderId="150" xfId="2" applyFont="1" applyFill="1" applyBorder="1" applyAlignment="1">
      <alignment horizontal="center" vertical="center"/>
    </xf>
    <xf numFmtId="2" fontId="8" fillId="0" borderId="86" xfId="0" applyNumberFormat="1" applyFont="1" applyBorder="1" applyAlignment="1">
      <alignment horizontal="center" vertical="center"/>
    </xf>
    <xf numFmtId="2" fontId="8" fillId="0" borderId="89" xfId="0" applyNumberFormat="1" applyFont="1" applyBorder="1" applyAlignment="1">
      <alignment horizontal="center" vertical="center"/>
    </xf>
    <xf numFmtId="2" fontId="8" fillId="0" borderId="63" xfId="0" applyNumberFormat="1" applyFont="1" applyBorder="1" applyAlignment="1">
      <alignment horizontal="center" vertical="center"/>
    </xf>
    <xf numFmtId="2" fontId="8" fillId="0" borderId="150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horizontal="center" vertical="center"/>
    </xf>
    <xf numFmtId="3" fontId="8" fillId="0" borderId="151" xfId="0" applyNumberFormat="1" applyFont="1" applyBorder="1" applyAlignment="1">
      <alignment horizontal="center" vertical="center"/>
    </xf>
    <xf numFmtId="0" fontId="12" fillId="14" borderId="36" xfId="0" applyFont="1" applyFill="1" applyBorder="1" applyAlignment="1">
      <alignment horizontal="center" vertical="center" wrapText="1"/>
    </xf>
    <xf numFmtId="165" fontId="8" fillId="0" borderId="80" xfId="0" applyNumberFormat="1" applyFont="1" applyBorder="1" applyAlignment="1">
      <alignment horizontal="center" vertical="center"/>
    </xf>
    <xf numFmtId="169" fontId="8" fillId="18" borderId="71" xfId="2" applyNumberFormat="1" applyFont="1" applyFill="1" applyBorder="1" applyAlignment="1">
      <alignment horizontal="center" vertical="center"/>
    </xf>
    <xf numFmtId="169" fontId="8" fillId="18" borderId="151" xfId="2" applyNumberFormat="1" applyFont="1" applyFill="1" applyBorder="1" applyAlignment="1">
      <alignment horizontal="center" vertical="center"/>
    </xf>
    <xf numFmtId="169" fontId="8" fillId="15" borderId="63" xfId="2" applyNumberFormat="1" applyFont="1" applyFill="1" applyBorder="1" applyAlignment="1">
      <alignment horizontal="center" vertical="center"/>
    </xf>
    <xf numFmtId="0" fontId="8" fillId="6" borderId="151" xfId="0" applyFont="1" applyFill="1" applyBorder="1" applyAlignment="1">
      <alignment horizontal="center" vertical="center"/>
    </xf>
    <xf numFmtId="0" fontId="8" fillId="6" borderId="86" xfId="0" applyFont="1" applyFill="1" applyBorder="1" applyAlignment="1">
      <alignment horizontal="center" vertical="center"/>
    </xf>
    <xf numFmtId="0" fontId="12" fillId="5" borderId="72" xfId="0" applyFont="1" applyFill="1" applyBorder="1" applyAlignment="1">
      <alignment horizontal="center" vertical="center" wrapText="1"/>
    </xf>
    <xf numFmtId="0" fontId="5" fillId="5" borderId="49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169" fontId="8" fillId="5" borderId="70" xfId="2" applyNumberFormat="1" applyFont="1" applyFill="1" applyBorder="1" applyAlignment="1">
      <alignment horizontal="center" vertical="center"/>
    </xf>
    <xf numFmtId="169" fontId="8" fillId="5" borderId="42" xfId="2" applyNumberFormat="1" applyFont="1" applyFill="1" applyBorder="1" applyAlignment="1">
      <alignment horizontal="center" vertical="center"/>
    </xf>
    <xf numFmtId="169" fontId="8" fillId="5" borderId="145" xfId="2" applyNumberFormat="1" applyFont="1" applyFill="1" applyBorder="1" applyAlignment="1">
      <alignment horizontal="center" vertical="center"/>
    </xf>
    <xf numFmtId="169" fontId="8" fillId="5" borderId="124" xfId="2" applyNumberFormat="1" applyFont="1" applyFill="1" applyBorder="1" applyAlignment="1">
      <alignment horizontal="center" vertical="center"/>
    </xf>
    <xf numFmtId="169" fontId="6" fillId="5" borderId="42" xfId="2" applyNumberFormat="1" applyFont="1" applyFill="1" applyBorder="1" applyAlignment="1">
      <alignment horizontal="center" vertical="center"/>
    </xf>
    <xf numFmtId="169" fontId="8" fillId="5" borderId="108" xfId="2" applyNumberFormat="1" applyFont="1" applyFill="1" applyBorder="1" applyAlignment="1">
      <alignment horizontal="center" vertical="center"/>
    </xf>
    <xf numFmtId="169" fontId="6" fillId="5" borderId="145" xfId="2" applyNumberFormat="1" applyFont="1" applyFill="1" applyBorder="1" applyAlignment="1">
      <alignment horizontal="center" vertical="center"/>
    </xf>
    <xf numFmtId="169" fontId="8" fillId="5" borderId="106" xfId="2" applyNumberFormat="1" applyFont="1" applyFill="1" applyBorder="1" applyAlignment="1">
      <alignment horizontal="center" vertical="center"/>
    </xf>
    <xf numFmtId="169" fontId="6" fillId="5" borderId="70" xfId="2" applyNumberFormat="1" applyFont="1" applyFill="1" applyBorder="1" applyAlignment="1">
      <alignment horizontal="center" vertical="center"/>
    </xf>
    <xf numFmtId="169" fontId="6" fillId="5" borderId="108" xfId="2" applyNumberFormat="1" applyFont="1" applyFill="1" applyBorder="1" applyAlignment="1">
      <alignment horizontal="center" vertical="center"/>
    </xf>
    <xf numFmtId="169" fontId="8" fillId="5" borderId="149" xfId="2" applyNumberFormat="1" applyFont="1" applyFill="1" applyBorder="1" applyAlignment="1">
      <alignment horizontal="center" vertical="center"/>
    </xf>
    <xf numFmtId="169" fontId="8" fillId="5" borderId="49" xfId="2" applyNumberFormat="1" applyFont="1" applyFill="1" applyBorder="1" applyAlignment="1">
      <alignment horizontal="center" vertical="center"/>
    </xf>
    <xf numFmtId="169" fontId="8" fillId="5" borderId="103" xfId="2" applyNumberFormat="1" applyFont="1" applyFill="1" applyBorder="1" applyAlignment="1">
      <alignment horizontal="center" vertical="center"/>
    </xf>
    <xf numFmtId="169" fontId="8" fillId="5" borderId="118" xfId="2" applyNumberFormat="1" applyFont="1" applyFill="1" applyBorder="1" applyAlignment="1">
      <alignment horizontal="center" vertical="center"/>
    </xf>
    <xf numFmtId="169" fontId="6" fillId="5" borderId="103" xfId="2" applyNumberFormat="1" applyFont="1" applyFill="1" applyBorder="1" applyAlignment="1">
      <alignment horizontal="center" vertical="center"/>
    </xf>
    <xf numFmtId="169" fontId="8" fillId="5" borderId="52" xfId="2" applyNumberFormat="1" applyFont="1" applyFill="1" applyBorder="1" applyAlignment="1">
      <alignment horizontal="center" vertical="center"/>
    </xf>
    <xf numFmtId="169" fontId="6" fillId="5" borderId="52" xfId="2" applyNumberFormat="1" applyFont="1" applyFill="1" applyBorder="1" applyAlignment="1">
      <alignment horizontal="center" vertical="center"/>
    </xf>
    <xf numFmtId="169" fontId="6" fillId="5" borderId="25" xfId="2" applyNumberFormat="1" applyFont="1" applyFill="1" applyBorder="1" applyAlignment="1">
      <alignment horizontal="center" vertical="center"/>
    </xf>
    <xf numFmtId="169" fontId="8" fillId="5" borderId="25" xfId="2" applyNumberFormat="1" applyFont="1" applyFill="1" applyBorder="1" applyAlignment="1">
      <alignment horizontal="center" vertical="center"/>
    </xf>
    <xf numFmtId="169" fontId="8" fillId="5" borderId="122" xfId="2" applyNumberFormat="1" applyFont="1" applyFill="1" applyBorder="1" applyAlignment="1">
      <alignment horizontal="center" vertical="center"/>
    </xf>
    <xf numFmtId="169" fontId="6" fillId="5" borderId="106" xfId="2" applyNumberFormat="1" applyFont="1" applyFill="1" applyBorder="1" applyAlignment="1">
      <alignment horizontal="center" vertical="center"/>
    </xf>
    <xf numFmtId="169" fontId="8" fillId="5" borderId="50" xfId="2" applyNumberFormat="1" applyFont="1" applyFill="1" applyBorder="1" applyAlignment="1">
      <alignment horizontal="center" vertical="center"/>
    </xf>
    <xf numFmtId="169" fontId="8" fillId="5" borderId="14" xfId="2" applyNumberFormat="1" applyFont="1" applyFill="1" applyBorder="1" applyAlignment="1">
      <alignment horizontal="center" vertical="center"/>
    </xf>
    <xf numFmtId="169" fontId="8" fillId="5" borderId="8" xfId="2" applyNumberFormat="1" applyFont="1" applyFill="1" applyBorder="1" applyAlignment="1">
      <alignment horizontal="center" vertical="center"/>
    </xf>
    <xf numFmtId="169" fontId="6" fillId="5" borderId="74" xfId="2" applyNumberFormat="1" applyFont="1" applyFill="1" applyBorder="1" applyAlignment="1">
      <alignment horizontal="center" vertical="center" wrapText="1"/>
    </xf>
    <xf numFmtId="169" fontId="6" fillId="5" borderId="142" xfId="2" applyNumberFormat="1" applyFont="1" applyFill="1" applyBorder="1" applyAlignment="1">
      <alignment horizontal="center" vertical="center" wrapText="1"/>
    </xf>
    <xf numFmtId="169" fontId="6" fillId="5" borderId="166" xfId="2" applyNumberFormat="1" applyFont="1" applyFill="1" applyBorder="1" applyAlignment="1">
      <alignment horizontal="center" vertical="center" wrapText="1"/>
    </xf>
    <xf numFmtId="0" fontId="5" fillId="5" borderId="121" xfId="0" applyFont="1" applyFill="1" applyBorder="1" applyAlignment="1">
      <alignment horizontal="center" vertical="center" wrapText="1"/>
    </xf>
    <xf numFmtId="1" fontId="8" fillId="0" borderId="151" xfId="0" applyNumberFormat="1" applyFont="1" applyBorder="1" applyAlignment="1">
      <alignment horizontal="center" vertical="center"/>
    </xf>
    <xf numFmtId="3" fontId="8" fillId="0" borderId="145" xfId="0" applyNumberFormat="1" applyFont="1" applyBorder="1" applyAlignment="1">
      <alignment horizontal="center" vertical="center"/>
    </xf>
    <xf numFmtId="169" fontId="8" fillId="15" borderId="151" xfId="2" applyNumberFormat="1" applyFont="1" applyFill="1" applyBorder="1" applyAlignment="1">
      <alignment horizontal="center" vertical="center"/>
    </xf>
    <xf numFmtId="169" fontId="8" fillId="15" borderId="86" xfId="2" applyNumberFormat="1" applyFont="1" applyFill="1" applyBorder="1" applyAlignment="1">
      <alignment horizontal="center" vertical="center"/>
    </xf>
    <xf numFmtId="169" fontId="8" fillId="15" borderId="71" xfId="2" applyNumberFormat="1" applyFont="1" applyFill="1" applyBorder="1" applyAlignment="1">
      <alignment horizontal="center" vertical="center"/>
    </xf>
    <xf numFmtId="169" fontId="8" fillId="15" borderId="80" xfId="2" applyNumberFormat="1" applyFont="1" applyFill="1" applyBorder="1" applyAlignment="1">
      <alignment horizontal="center" vertical="center"/>
    </xf>
    <xf numFmtId="1" fontId="8" fillId="0" borderId="140" xfId="0" applyNumberFormat="1" applyFont="1" applyBorder="1" applyAlignment="1">
      <alignment horizontal="center" vertical="center"/>
    </xf>
    <xf numFmtId="169" fontId="8" fillId="15" borderId="140" xfId="2" applyNumberFormat="1" applyFont="1" applyFill="1" applyBorder="1" applyAlignment="1">
      <alignment horizontal="center" vertical="center"/>
    </xf>
    <xf numFmtId="169" fontId="8" fillId="15" borderId="116" xfId="2" applyNumberFormat="1" applyFont="1" applyFill="1" applyBorder="1" applyAlignment="1">
      <alignment horizontal="center" vertical="center"/>
    </xf>
    <xf numFmtId="2" fontId="8" fillId="0" borderId="71" xfId="0" applyNumberFormat="1" applyFont="1" applyBorder="1" applyAlignment="1">
      <alignment horizontal="center" vertical="center"/>
    </xf>
    <xf numFmtId="169" fontId="6" fillId="15" borderId="0" xfId="2" applyNumberFormat="1" applyFont="1" applyFill="1" applyBorder="1" applyAlignment="1">
      <alignment horizontal="center" vertical="center" wrapText="1"/>
    </xf>
    <xf numFmtId="169" fontId="6" fillId="15" borderId="8" xfId="2" applyNumberFormat="1" applyFont="1" applyFill="1" applyBorder="1" applyAlignment="1">
      <alignment horizontal="center" vertical="center" wrapText="1"/>
    </xf>
    <xf numFmtId="169" fontId="6" fillId="15" borderId="14" xfId="2" applyNumberFormat="1" applyFont="1" applyFill="1" applyBorder="1" applyAlignment="1">
      <alignment horizontal="center" vertical="center" wrapText="1"/>
    </xf>
    <xf numFmtId="3" fontId="8" fillId="0" borderId="140" xfId="0" applyNumberFormat="1" applyFont="1" applyBorder="1" applyAlignment="1">
      <alignment horizontal="center" vertical="center"/>
    </xf>
    <xf numFmtId="3" fontId="8" fillId="0" borderId="71" xfId="0" applyNumberFormat="1" applyFont="1" applyBorder="1" applyAlignment="1">
      <alignment horizontal="center" vertical="center" wrapText="1"/>
    </xf>
    <xf numFmtId="2" fontId="12" fillId="0" borderId="63" xfId="0" applyNumberFormat="1" applyFont="1" applyBorder="1" applyAlignment="1">
      <alignment horizontal="center" vertical="center" wrapText="1"/>
    </xf>
    <xf numFmtId="2" fontId="12" fillId="0" borderId="89" xfId="0" applyNumberFormat="1" applyFont="1" applyBorder="1" applyAlignment="1">
      <alignment horizontal="center" vertical="center" wrapText="1"/>
    </xf>
    <xf numFmtId="2" fontId="12" fillId="0" borderId="151" xfId="0" applyNumberFormat="1" applyFont="1" applyBorder="1" applyAlignment="1">
      <alignment horizontal="center" vertical="center" wrapText="1"/>
    </xf>
    <xf numFmtId="2" fontId="8" fillId="17" borderId="25" xfId="0" applyNumberFormat="1" applyFont="1" applyFill="1" applyBorder="1" applyAlignment="1">
      <alignment horizontal="center" vertical="center"/>
    </xf>
    <xf numFmtId="2" fontId="12" fillId="17" borderId="28" xfId="0" applyNumberFormat="1" applyFont="1" applyFill="1" applyBorder="1" applyAlignment="1">
      <alignment horizontal="center" vertical="center" wrapText="1"/>
    </xf>
    <xf numFmtId="44" fontId="8" fillId="17" borderId="28" xfId="2" applyFont="1" applyFill="1" applyBorder="1" applyAlignment="1">
      <alignment horizontal="center" vertical="center"/>
    </xf>
    <xf numFmtId="44" fontId="8" fillId="17" borderId="90" xfId="2" applyFont="1" applyFill="1" applyBorder="1" applyAlignment="1">
      <alignment horizontal="center" vertical="center"/>
    </xf>
    <xf numFmtId="44" fontId="8" fillId="17" borderId="99" xfId="2" applyFont="1" applyFill="1" applyBorder="1" applyAlignment="1">
      <alignment horizontal="center" vertical="center"/>
    </xf>
    <xf numFmtId="44" fontId="6" fillId="17" borderId="90" xfId="2" applyFont="1" applyFill="1" applyBorder="1" applyAlignment="1">
      <alignment horizontal="center" vertical="center"/>
    </xf>
    <xf numFmtId="44" fontId="8" fillId="17" borderId="29" xfId="2" applyFont="1" applyFill="1" applyBorder="1" applyAlignment="1">
      <alignment horizontal="center" vertical="center"/>
    </xf>
    <xf numFmtId="44" fontId="8" fillId="17" borderId="100" xfId="2" applyFont="1" applyFill="1" applyBorder="1" applyAlignment="1">
      <alignment horizontal="center" vertical="center"/>
    </xf>
    <xf numFmtId="44" fontId="6" fillId="17" borderId="29" xfId="2" applyFont="1" applyFill="1" applyBorder="1" applyAlignment="1">
      <alignment horizontal="center" vertical="center"/>
    </xf>
    <xf numFmtId="44" fontId="6" fillId="17" borderId="92" xfId="2" applyFont="1" applyFill="1" applyBorder="1" applyAlignment="1">
      <alignment horizontal="center" vertical="center"/>
    </xf>
    <xf numFmtId="44" fontId="6" fillId="17" borderId="58" xfId="2" applyFont="1" applyFill="1" applyBorder="1" applyAlignment="1">
      <alignment horizontal="center" vertical="center"/>
    </xf>
    <xf numFmtId="44" fontId="8" fillId="17" borderId="93" xfId="2" applyFont="1" applyFill="1" applyBorder="1" applyAlignment="1">
      <alignment horizontal="center" vertical="center"/>
    </xf>
    <xf numFmtId="44" fontId="8" fillId="17" borderId="30" xfId="2" applyFont="1" applyFill="1" applyBorder="1" applyAlignment="1">
      <alignment horizontal="center" vertical="center"/>
    </xf>
    <xf numFmtId="166" fontId="8" fillId="17" borderId="29" xfId="1" applyNumberFormat="1" applyFont="1" applyFill="1" applyBorder="1" applyAlignment="1">
      <alignment horizontal="center" vertical="center"/>
    </xf>
    <xf numFmtId="166" fontId="8" fillId="17" borderId="90" xfId="1" applyNumberFormat="1" applyFont="1" applyFill="1" applyBorder="1" applyAlignment="1">
      <alignment horizontal="center" vertical="center"/>
    </xf>
    <xf numFmtId="44" fontId="6" fillId="17" borderId="28" xfId="2" applyFont="1" applyFill="1" applyBorder="1" applyAlignment="1">
      <alignment horizontal="center" vertical="center"/>
    </xf>
    <xf numFmtId="44" fontId="8" fillId="17" borderId="92" xfId="2" applyFont="1" applyFill="1" applyBorder="1" applyAlignment="1">
      <alignment horizontal="center" vertical="center"/>
    </xf>
    <xf numFmtId="3" fontId="8" fillId="20" borderId="29" xfId="0" applyNumberFormat="1" applyFont="1" applyFill="1" applyBorder="1" applyAlignment="1">
      <alignment horizontal="center" vertical="center" wrapText="1"/>
    </xf>
    <xf numFmtId="2" fontId="12" fillId="20" borderId="90" xfId="0" applyNumberFormat="1" applyFont="1" applyFill="1" applyBorder="1" applyAlignment="1">
      <alignment horizontal="center" vertical="center" wrapText="1"/>
    </xf>
    <xf numFmtId="2" fontId="12" fillId="20" borderId="29" xfId="0" applyNumberFormat="1" applyFont="1" applyFill="1" applyBorder="1" applyAlignment="1">
      <alignment horizontal="center" vertical="center" wrapText="1"/>
    </xf>
    <xf numFmtId="2" fontId="12" fillId="20" borderId="99" xfId="0" applyNumberFormat="1" applyFont="1" applyFill="1" applyBorder="1" applyAlignment="1">
      <alignment horizontal="center" vertical="center" wrapText="1"/>
    </xf>
    <xf numFmtId="44" fontId="8" fillId="17" borderId="49" xfId="2" applyFont="1" applyFill="1" applyBorder="1" applyAlignment="1">
      <alignment horizontal="center" vertical="center"/>
    </xf>
    <xf numFmtId="44" fontId="8" fillId="17" borderId="103" xfId="2" applyFont="1" applyFill="1" applyBorder="1" applyAlignment="1">
      <alignment horizontal="center" vertical="center"/>
    </xf>
    <xf numFmtId="44" fontId="8" fillId="17" borderId="122" xfId="2" applyFont="1" applyFill="1" applyBorder="1" applyAlignment="1">
      <alignment horizontal="center" vertical="center"/>
    </xf>
    <xf numFmtId="44" fontId="6" fillId="17" borderId="103" xfId="2" applyFont="1" applyFill="1" applyBorder="1" applyAlignment="1">
      <alignment horizontal="center" vertical="center"/>
    </xf>
    <xf numFmtId="44" fontId="8" fillId="17" borderId="52" xfId="2" applyFont="1" applyFill="1" applyBorder="1" applyAlignment="1">
      <alignment horizontal="center" vertical="center"/>
    </xf>
    <xf numFmtId="44" fontId="8" fillId="17" borderId="115" xfId="2" applyFont="1" applyFill="1" applyBorder="1" applyAlignment="1">
      <alignment horizontal="center" vertical="center"/>
    </xf>
    <xf numFmtId="2" fontId="12" fillId="20" borderId="58" xfId="0" applyNumberFormat="1" applyFont="1" applyFill="1" applyBorder="1" applyAlignment="1">
      <alignment horizontal="center" vertical="center" wrapText="1"/>
    </xf>
    <xf numFmtId="42" fontId="3" fillId="0" borderId="0" xfId="0" applyNumberFormat="1" applyFont="1" applyAlignment="1">
      <alignment horizontal="left" vertical="top"/>
    </xf>
    <xf numFmtId="42" fontId="8" fillId="0" borderId="106" xfId="0" applyNumberFormat="1" applyFont="1" applyBorder="1" applyAlignment="1">
      <alignment horizontal="center" vertical="center"/>
    </xf>
    <xf numFmtId="42" fontId="8" fillId="0" borderId="42" xfId="0" applyNumberFormat="1" applyFont="1" applyBorder="1" applyAlignment="1">
      <alignment horizontal="center" vertical="center"/>
    </xf>
    <xf numFmtId="42" fontId="8" fillId="0" borderId="149" xfId="0" applyNumberFormat="1" applyFont="1" applyBorder="1" applyAlignment="1">
      <alignment horizontal="center" vertical="center"/>
    </xf>
    <xf numFmtId="42" fontId="8" fillId="0" borderId="108" xfId="0" applyNumberFormat="1" applyFont="1" applyBorder="1" applyAlignment="1">
      <alignment horizontal="center" vertical="center"/>
    </xf>
    <xf numFmtId="42" fontId="8" fillId="0" borderId="169" xfId="0" applyNumberFormat="1" applyFont="1" applyBorder="1" applyAlignment="1">
      <alignment horizontal="center" vertical="center"/>
    </xf>
    <xf numFmtId="42" fontId="8" fillId="0" borderId="106" xfId="0" applyNumberFormat="1" applyFont="1" applyBorder="1" applyAlignment="1">
      <alignment vertical="center"/>
    </xf>
    <xf numFmtId="42" fontId="8" fillId="0" borderId="0" xfId="0" applyNumberFormat="1" applyFont="1" applyAlignment="1">
      <alignment horizontal="left" vertical="top"/>
    </xf>
    <xf numFmtId="42" fontId="8" fillId="0" borderId="42" xfId="0" applyNumberFormat="1" applyFont="1" applyBorder="1" applyAlignment="1">
      <alignment vertical="center"/>
    </xf>
    <xf numFmtId="42" fontId="8" fillId="0" borderId="108" xfId="0" applyNumberFormat="1" applyFont="1" applyBorder="1" applyAlignment="1">
      <alignment vertical="center"/>
    </xf>
    <xf numFmtId="2" fontId="8" fillId="20" borderId="49" xfId="0" applyNumberFormat="1" applyFont="1" applyFill="1" applyBorder="1" applyAlignment="1">
      <alignment horizontal="center" vertical="center"/>
    </xf>
    <xf numFmtId="2" fontId="8" fillId="20" borderId="52" xfId="0" applyNumberFormat="1" applyFont="1" applyFill="1" applyBorder="1" applyAlignment="1">
      <alignment horizontal="center" vertical="center"/>
    </xf>
    <xf numFmtId="2" fontId="8" fillId="20" borderId="25" xfId="0" applyNumberFormat="1" applyFont="1" applyFill="1" applyBorder="1" applyAlignment="1">
      <alignment horizontal="center" vertical="center"/>
    </xf>
    <xf numFmtId="2" fontId="23" fillId="20" borderId="52" xfId="0" applyNumberFormat="1" applyFont="1" applyFill="1" applyBorder="1" applyAlignment="1">
      <alignment horizontal="center" vertical="center"/>
    </xf>
    <xf numFmtId="44" fontId="8" fillId="20" borderId="109" xfId="2" applyFont="1" applyFill="1" applyBorder="1" applyAlignment="1">
      <alignment horizontal="center" vertical="center"/>
    </xf>
    <xf numFmtId="44" fontId="8" fillId="20" borderId="103" xfId="2" applyFont="1" applyFill="1" applyBorder="1" applyAlignment="1">
      <alignment horizontal="center" vertical="center"/>
    </xf>
    <xf numFmtId="44" fontId="8" fillId="20" borderId="122" xfId="2" applyFont="1" applyFill="1" applyBorder="1" applyAlignment="1">
      <alignment horizontal="center" vertical="center"/>
    </xf>
    <xf numFmtId="2" fontId="8" fillId="20" borderId="109" xfId="0" applyNumberFormat="1" applyFont="1" applyFill="1" applyBorder="1" applyAlignment="1">
      <alignment horizontal="center" vertical="center"/>
    </xf>
    <xf numFmtId="2" fontId="8" fillId="20" borderId="118" xfId="0" applyNumberFormat="1" applyFont="1" applyFill="1" applyBorder="1" applyAlignment="1">
      <alignment horizontal="center" vertical="center"/>
    </xf>
    <xf numFmtId="42" fontId="6" fillId="0" borderId="42" xfId="0" applyNumberFormat="1" applyFont="1" applyBorder="1" applyAlignment="1">
      <alignment horizontal="center" vertical="center"/>
    </xf>
    <xf numFmtId="42" fontId="6" fillId="0" borderId="108" xfId="0" applyNumberFormat="1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44" fontId="8" fillId="15" borderId="109" xfId="2" applyFont="1" applyFill="1" applyBorder="1" applyAlignment="1">
      <alignment horizontal="center" vertical="center"/>
    </xf>
    <xf numFmtId="44" fontId="8" fillId="15" borderId="103" xfId="2" applyFont="1" applyFill="1" applyBorder="1" applyAlignment="1">
      <alignment horizontal="center" vertical="center"/>
    </xf>
    <xf numFmtId="44" fontId="8" fillId="15" borderId="122" xfId="2" applyFont="1" applyFill="1" applyBorder="1" applyAlignment="1">
      <alignment horizontal="center" vertical="center"/>
    </xf>
    <xf numFmtId="42" fontId="8" fillId="0" borderId="71" xfId="2" applyNumberFormat="1" applyFont="1" applyFill="1" applyBorder="1" applyAlignment="1">
      <alignment horizontal="center" vertical="center"/>
    </xf>
    <xf numFmtId="42" fontId="8" fillId="0" borderId="151" xfId="2" applyNumberFormat="1" applyFont="1" applyFill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44" fontId="6" fillId="17" borderId="49" xfId="2" applyFont="1" applyFill="1" applyBorder="1" applyAlignment="1">
      <alignment horizontal="center" vertical="center"/>
    </xf>
    <xf numFmtId="42" fontId="6" fillId="0" borderId="169" xfId="0" applyNumberFormat="1" applyFont="1" applyBorder="1" applyAlignment="1">
      <alignment horizontal="center" vertical="center"/>
    </xf>
    <xf numFmtId="2" fontId="23" fillId="20" borderId="0" xfId="0" applyNumberFormat="1" applyFont="1" applyFill="1" applyAlignment="1">
      <alignment horizontal="center" vertical="center"/>
    </xf>
    <xf numFmtId="2" fontId="8" fillId="20" borderId="0" xfId="0" applyNumberFormat="1" applyFont="1" applyFill="1" applyAlignment="1">
      <alignment horizontal="center" vertical="center"/>
    </xf>
    <xf numFmtId="44" fontId="6" fillId="17" borderId="121" xfId="2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44" fontId="8" fillId="17" borderId="58" xfId="2" applyFont="1" applyFill="1" applyBorder="1" applyAlignment="1">
      <alignment horizontal="center" vertical="center"/>
    </xf>
    <xf numFmtId="42" fontId="8" fillId="0" borderId="36" xfId="0" applyNumberFormat="1" applyFont="1" applyBorder="1" applyAlignment="1">
      <alignment horizontal="center" vertical="center"/>
    </xf>
    <xf numFmtId="44" fontId="8" fillId="17" borderId="121" xfId="2" applyFont="1" applyFill="1" applyBorder="1" applyAlignment="1">
      <alignment horizontal="center" vertical="center"/>
    </xf>
    <xf numFmtId="44" fontId="8" fillId="17" borderId="48" xfId="2" applyFont="1" applyFill="1" applyBorder="1" applyAlignment="1">
      <alignment horizontal="center" vertical="center"/>
    </xf>
    <xf numFmtId="44" fontId="6" fillId="17" borderId="118" xfId="2" applyFont="1" applyFill="1" applyBorder="1" applyAlignment="1">
      <alignment horizontal="center" vertical="center"/>
    </xf>
    <xf numFmtId="44" fontId="6" fillId="17" borderId="30" xfId="2" applyFont="1" applyFill="1" applyBorder="1" applyAlignment="1">
      <alignment horizontal="center" vertical="center"/>
    </xf>
    <xf numFmtId="44" fontId="6" fillId="17" borderId="25" xfId="2" applyFont="1" applyFill="1" applyBorder="1" applyAlignment="1">
      <alignment horizontal="center" vertical="center"/>
    </xf>
    <xf numFmtId="0" fontId="8" fillId="0" borderId="10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42" fontId="8" fillId="0" borderId="70" xfId="0" applyNumberFormat="1" applyFont="1" applyBorder="1" applyAlignment="1">
      <alignment horizontal="center" vertical="center"/>
    </xf>
    <xf numFmtId="42" fontId="8" fillId="0" borderId="145" xfId="0" applyNumberFormat="1" applyFont="1" applyBorder="1" applyAlignment="1">
      <alignment horizontal="center" vertical="center"/>
    </xf>
    <xf numFmtId="0" fontId="18" fillId="0" borderId="10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3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56" xfId="0" applyFont="1" applyBorder="1" applyAlignment="1">
      <alignment horizontal="center" wrapText="1"/>
    </xf>
    <xf numFmtId="0" fontId="8" fillId="2" borderId="32" xfId="0" applyFont="1" applyFill="1" applyBorder="1" applyAlignment="1">
      <alignment horizontal="center" wrapText="1"/>
    </xf>
    <xf numFmtId="0" fontId="6" fillId="0" borderId="144" xfId="0" applyFont="1" applyBorder="1" applyAlignment="1">
      <alignment horizontal="center" vertical="top" wrapText="1"/>
    </xf>
    <xf numFmtId="0" fontId="8" fillId="0" borderId="137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8" fillId="0" borderId="12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8" fillId="0" borderId="12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44" fontId="8" fillId="17" borderId="53" xfId="2" applyFont="1" applyFill="1" applyBorder="1" applyAlignment="1">
      <alignment horizontal="center" vertical="center"/>
    </xf>
    <xf numFmtId="42" fontId="5" fillId="21" borderId="70" xfId="0" applyNumberFormat="1" applyFont="1" applyFill="1" applyBorder="1" applyAlignment="1">
      <alignment horizontal="center" vertical="center" wrapText="1"/>
    </xf>
    <xf numFmtId="0" fontId="5" fillId="21" borderId="71" xfId="0" applyFont="1" applyFill="1" applyBorder="1" applyAlignment="1">
      <alignment horizontal="center" vertical="center" wrapText="1"/>
    </xf>
    <xf numFmtId="42" fontId="12" fillId="21" borderId="137" xfId="0" applyNumberFormat="1" applyFont="1" applyFill="1" applyBorder="1" applyAlignment="1">
      <alignment horizontal="center" vertical="center" wrapText="1"/>
    </xf>
    <xf numFmtId="2" fontId="12" fillId="21" borderId="137" xfId="0" applyNumberFormat="1" applyFont="1" applyFill="1" applyBorder="1" applyAlignment="1">
      <alignment horizontal="center" vertical="center" wrapText="1"/>
    </xf>
    <xf numFmtId="2" fontId="12" fillId="20" borderId="28" xfId="0" applyNumberFormat="1" applyFont="1" applyFill="1" applyBorder="1" applyAlignment="1">
      <alignment horizontal="center" vertical="center" wrapText="1"/>
    </xf>
    <xf numFmtId="44" fontId="8" fillId="20" borderId="49" xfId="2" applyFont="1" applyFill="1" applyBorder="1" applyAlignment="1">
      <alignment horizontal="center" vertical="center"/>
    </xf>
    <xf numFmtId="44" fontId="8" fillId="20" borderId="58" xfId="2" applyFont="1" applyFill="1" applyBorder="1" applyAlignment="1">
      <alignment horizontal="center" vertical="center"/>
    </xf>
    <xf numFmtId="44" fontId="8" fillId="20" borderId="48" xfId="2" applyFont="1" applyFill="1" applyBorder="1" applyAlignment="1">
      <alignment horizontal="center" vertical="center"/>
    </xf>
    <xf numFmtId="44" fontId="8" fillId="20" borderId="28" xfId="2" applyFont="1" applyFill="1" applyBorder="1" applyAlignment="1">
      <alignment horizontal="center" vertical="center"/>
    </xf>
    <xf numFmtId="44" fontId="8" fillId="20" borderId="93" xfId="2" applyFont="1" applyFill="1" applyBorder="1" applyAlignment="1">
      <alignment horizontal="center" vertical="center"/>
    </xf>
    <xf numFmtId="44" fontId="8" fillId="20" borderId="52" xfId="2" applyFont="1" applyFill="1" applyBorder="1" applyAlignment="1">
      <alignment horizontal="center" vertical="center"/>
    </xf>
    <xf numFmtId="44" fontId="8" fillId="20" borderId="115" xfId="2" applyFont="1" applyFill="1" applyBorder="1" applyAlignment="1">
      <alignment horizontal="center" vertical="center"/>
    </xf>
    <xf numFmtId="44" fontId="6" fillId="20" borderId="103" xfId="2" applyFont="1" applyFill="1" applyBorder="1" applyAlignment="1">
      <alignment horizontal="center" vertical="center"/>
    </xf>
    <xf numFmtId="44" fontId="6" fillId="20" borderId="118" xfId="2" applyFont="1" applyFill="1" applyBorder="1" applyAlignment="1">
      <alignment horizontal="center" vertical="center"/>
    </xf>
    <xf numFmtId="44" fontId="6" fillId="20" borderId="50" xfId="2" applyFont="1" applyFill="1" applyBorder="1" applyAlignment="1">
      <alignment horizontal="center" vertical="center"/>
    </xf>
    <xf numFmtId="44" fontId="6" fillId="20" borderId="0" xfId="2" applyFont="1" applyFill="1" applyBorder="1" applyAlignment="1">
      <alignment horizontal="center" vertical="center"/>
    </xf>
    <xf numFmtId="44" fontId="8" fillId="20" borderId="99" xfId="2" applyFont="1" applyFill="1" applyBorder="1" applyAlignment="1">
      <alignment horizontal="center" vertical="center"/>
    </xf>
    <xf numFmtId="44" fontId="8" fillId="20" borderId="29" xfId="2" applyFont="1" applyFill="1" applyBorder="1" applyAlignment="1">
      <alignment horizontal="center" vertical="center"/>
    </xf>
    <xf numFmtId="44" fontId="8" fillId="20" borderId="90" xfId="2" applyFont="1" applyFill="1" applyBorder="1" applyAlignment="1">
      <alignment horizontal="center" vertical="center"/>
    </xf>
    <xf numFmtId="44" fontId="8" fillId="20" borderId="53" xfId="2" applyFont="1" applyFill="1" applyBorder="1" applyAlignment="1">
      <alignment horizontal="center" vertical="center"/>
    </xf>
    <xf numFmtId="44" fontId="6" fillId="20" borderId="30" xfId="2" applyFont="1" applyFill="1" applyBorder="1" applyAlignment="1">
      <alignment horizontal="center" vertical="center"/>
    </xf>
    <xf numFmtId="44" fontId="6" fillId="20" borderId="92" xfId="2" applyFont="1" applyFill="1" applyBorder="1" applyAlignment="1">
      <alignment horizontal="center" vertical="center"/>
    </xf>
    <xf numFmtId="44" fontId="6" fillId="20" borderId="48" xfId="2" applyFont="1" applyFill="1" applyBorder="1" applyAlignment="1">
      <alignment horizontal="center" vertical="center"/>
    </xf>
    <xf numFmtId="44" fontId="6" fillId="20" borderId="51" xfId="2" applyFont="1" applyFill="1" applyBorder="1" applyAlignment="1">
      <alignment horizontal="center" vertical="center"/>
    </xf>
    <xf numFmtId="44" fontId="6" fillId="20" borderId="90" xfId="2" applyFont="1" applyFill="1" applyBorder="1" applyAlignment="1">
      <alignment horizontal="center" vertical="center"/>
    </xf>
    <xf numFmtId="44" fontId="6" fillId="20" borderId="29" xfId="2" applyFont="1" applyFill="1" applyBorder="1" applyAlignment="1">
      <alignment horizontal="center" vertical="center"/>
    </xf>
    <xf numFmtId="44" fontId="8" fillId="20" borderId="30" xfId="2" applyFont="1" applyFill="1" applyBorder="1" applyAlignment="1">
      <alignment horizontal="center" vertical="center"/>
    </xf>
    <xf numFmtId="166" fontId="8" fillId="20" borderId="29" xfId="1" applyNumberFormat="1" applyFont="1" applyFill="1" applyBorder="1" applyAlignment="1">
      <alignment horizontal="center" vertical="center"/>
    </xf>
    <xf numFmtId="166" fontId="8" fillId="20" borderId="90" xfId="1" applyNumberFormat="1" applyFont="1" applyFill="1" applyBorder="1" applyAlignment="1">
      <alignment horizontal="center" vertical="center"/>
    </xf>
    <xf numFmtId="2" fontId="8" fillId="20" borderId="30" xfId="0" applyNumberFormat="1" applyFont="1" applyFill="1" applyBorder="1" applyAlignment="1">
      <alignment horizontal="center" vertical="center"/>
    </xf>
    <xf numFmtId="44" fontId="8" fillId="22" borderId="106" xfId="0" applyNumberFormat="1" applyFont="1" applyFill="1" applyBorder="1" applyAlignment="1">
      <alignment vertical="center"/>
    </xf>
    <xf numFmtId="44" fontId="8" fillId="22" borderId="42" xfId="0" applyNumberFormat="1" applyFont="1" applyFill="1" applyBorder="1" applyAlignment="1">
      <alignment horizontal="center" vertical="center"/>
    </xf>
    <xf numFmtId="44" fontId="8" fillId="22" borderId="108" xfId="0" applyNumberFormat="1" applyFont="1" applyFill="1" applyBorder="1" applyAlignment="1">
      <alignment horizontal="center" vertical="center"/>
    </xf>
    <xf numFmtId="44" fontId="8" fillId="22" borderId="73" xfId="0" applyNumberFormat="1" applyFont="1" applyFill="1" applyBorder="1" applyAlignment="1">
      <alignment horizontal="center" vertical="center"/>
    </xf>
    <xf numFmtId="44" fontId="8" fillId="22" borderId="63" xfId="0" applyNumberFormat="1" applyFont="1" applyFill="1" applyBorder="1" applyAlignment="1">
      <alignment horizontal="center" vertical="center"/>
    </xf>
    <xf numFmtId="44" fontId="8" fillId="22" borderId="151" xfId="0" applyNumberFormat="1" applyFont="1" applyFill="1" applyBorder="1" applyAlignment="1">
      <alignment horizontal="center" vertical="center"/>
    </xf>
    <xf numFmtId="44" fontId="8" fillId="22" borderId="37" xfId="0" applyNumberFormat="1" applyFont="1" applyFill="1" applyBorder="1" applyAlignment="1">
      <alignment horizontal="center" vertical="center"/>
    </xf>
    <xf numFmtId="44" fontId="8" fillId="22" borderId="106" xfId="0" applyNumberFormat="1" applyFont="1" applyFill="1" applyBorder="1" applyAlignment="1">
      <alignment horizontal="center" vertical="center"/>
    </xf>
    <xf numFmtId="44" fontId="8" fillId="22" borderId="169" xfId="0" applyNumberFormat="1" applyFont="1" applyFill="1" applyBorder="1" applyAlignment="1">
      <alignment horizontal="center" vertical="center"/>
    </xf>
    <xf numFmtId="44" fontId="8" fillId="22" borderId="124" xfId="0" applyNumberFormat="1" applyFont="1" applyFill="1" applyBorder="1" applyAlignment="1">
      <alignment horizontal="center" vertical="center"/>
    </xf>
    <xf numFmtId="44" fontId="8" fillId="22" borderId="7" xfId="0" applyNumberFormat="1" applyFont="1" applyFill="1" applyBorder="1" applyAlignment="1">
      <alignment horizontal="center" vertical="center"/>
    </xf>
    <xf numFmtId="44" fontId="8" fillId="22" borderId="108" xfId="0" applyNumberFormat="1" applyFont="1" applyFill="1" applyBorder="1" applyAlignment="1">
      <alignment vertical="center"/>
    </xf>
    <xf numFmtId="44" fontId="8" fillId="22" borderId="149" xfId="0" applyNumberFormat="1" applyFont="1" applyFill="1" applyBorder="1" applyAlignment="1">
      <alignment horizontal="center" vertical="center"/>
    </xf>
    <xf numFmtId="44" fontId="8" fillId="22" borderId="70" xfId="0" applyNumberFormat="1" applyFont="1" applyFill="1" applyBorder="1" applyAlignment="1">
      <alignment horizontal="center" vertical="center"/>
    </xf>
    <xf numFmtId="44" fontId="6" fillId="22" borderId="70" xfId="0" applyNumberFormat="1" applyFont="1" applyFill="1" applyBorder="1" applyAlignment="1">
      <alignment horizontal="center" vertical="center"/>
    </xf>
    <xf numFmtId="44" fontId="6" fillId="22" borderId="149" xfId="0" applyNumberFormat="1" applyFont="1" applyFill="1" applyBorder="1" applyAlignment="1">
      <alignment horizontal="center" vertical="center"/>
    </xf>
    <xf numFmtId="44" fontId="6" fillId="22" borderId="63" xfId="0" applyNumberFormat="1" applyFont="1" applyFill="1" applyBorder="1" applyAlignment="1">
      <alignment horizontal="center" vertical="center"/>
    </xf>
    <xf numFmtId="44" fontId="8" fillId="22" borderId="42" xfId="2" applyFont="1" applyFill="1" applyBorder="1" applyAlignment="1">
      <alignment horizontal="center" vertical="center"/>
    </xf>
    <xf numFmtId="44" fontId="8" fillId="22" borderId="50" xfId="2" applyFont="1" applyFill="1" applyBorder="1" applyAlignment="1">
      <alignment horizontal="center" vertical="center"/>
    </xf>
    <xf numFmtId="44" fontId="8" fillId="22" borderId="8" xfId="2" applyFont="1" applyFill="1" applyBorder="1" applyAlignment="1">
      <alignment horizontal="center" vertical="center"/>
    </xf>
    <xf numFmtId="44" fontId="8" fillId="22" borderId="14" xfId="2" applyFont="1" applyFill="1" applyBorder="1" applyAlignment="1">
      <alignment horizontal="center" vertical="center"/>
    </xf>
    <xf numFmtId="44" fontId="8" fillId="22" borderId="48" xfId="2" applyFont="1" applyFill="1" applyBorder="1" applyAlignment="1">
      <alignment horizontal="center" vertical="center"/>
    </xf>
    <xf numFmtId="44" fontId="8" fillId="22" borderId="37" xfId="2" applyFont="1" applyFill="1" applyBorder="1" applyAlignment="1">
      <alignment horizontal="center" vertical="center"/>
    </xf>
    <xf numFmtId="44" fontId="8" fillId="22" borderId="97" xfId="2" applyFont="1" applyFill="1" applyBorder="1" applyAlignment="1">
      <alignment horizontal="center" vertical="center"/>
    </xf>
    <xf numFmtId="44" fontId="8" fillId="22" borderId="0" xfId="2" applyFont="1" applyFill="1" applyBorder="1" applyAlignment="1">
      <alignment horizontal="center" vertical="center"/>
    </xf>
    <xf numFmtId="44" fontId="6" fillId="22" borderId="8" xfId="2" applyFont="1" applyFill="1" applyBorder="1" applyAlignment="1">
      <alignment horizontal="center" vertical="center"/>
    </xf>
    <xf numFmtId="44" fontId="6" fillId="22" borderId="97" xfId="2" applyFont="1" applyFill="1" applyBorder="1" applyAlignment="1">
      <alignment horizontal="center" vertical="center"/>
    </xf>
    <xf numFmtId="42" fontId="6" fillId="0" borderId="124" xfId="0" applyNumberFormat="1" applyFont="1" applyBorder="1" applyAlignment="1">
      <alignment horizontal="center" vertical="center"/>
    </xf>
    <xf numFmtId="42" fontId="6" fillId="0" borderId="169" xfId="2" applyNumberFormat="1" applyFont="1" applyFill="1" applyBorder="1" applyAlignment="1">
      <alignment horizontal="center" vertical="center"/>
    </xf>
    <xf numFmtId="44" fontId="6" fillId="22" borderId="16" xfId="2" applyFont="1" applyFill="1" applyBorder="1" applyAlignment="1">
      <alignment horizontal="center" vertical="center"/>
    </xf>
    <xf numFmtId="44" fontId="8" fillId="22" borderId="51" xfId="2" applyFont="1" applyFill="1" applyBorder="1" applyAlignment="1">
      <alignment horizontal="center" vertical="center"/>
    </xf>
    <xf numFmtId="44" fontId="8" fillId="22" borderId="91" xfId="2" applyFont="1" applyFill="1" applyBorder="1" applyAlignment="1">
      <alignment horizontal="center" vertical="center"/>
    </xf>
    <xf numFmtId="44" fontId="8" fillId="22" borderId="98" xfId="2" applyFont="1" applyFill="1" applyBorder="1" applyAlignment="1">
      <alignment horizontal="center" vertical="center"/>
    </xf>
    <xf numFmtId="44" fontId="8" fillId="22" borderId="107" xfId="2" applyFont="1" applyFill="1" applyBorder="1" applyAlignment="1">
      <alignment horizontal="center" vertical="center"/>
    </xf>
    <xf numFmtId="44" fontId="8" fillId="22" borderId="16" xfId="2" applyFont="1" applyFill="1" applyBorder="1" applyAlignment="1">
      <alignment horizontal="center" vertical="center"/>
    </xf>
    <xf numFmtId="44" fontId="6" fillId="22" borderId="26" xfId="2" applyFont="1" applyFill="1" applyBorder="1" applyAlignment="1">
      <alignment horizontal="center" vertical="center"/>
    </xf>
    <xf numFmtId="42" fontId="6" fillId="0" borderId="106" xfId="2" applyNumberFormat="1" applyFont="1" applyFill="1" applyBorder="1" applyAlignment="1">
      <alignment horizontal="center" vertical="center"/>
    </xf>
    <xf numFmtId="42" fontId="6" fillId="0" borderId="42" xfId="2" applyNumberFormat="1" applyFont="1" applyFill="1" applyBorder="1" applyAlignment="1">
      <alignment horizontal="center" vertical="center"/>
    </xf>
    <xf numFmtId="42" fontId="6" fillId="0" borderId="108" xfId="2" applyNumberFormat="1" applyFont="1" applyFill="1" applyBorder="1" applyAlignment="1">
      <alignment horizontal="center" vertical="center"/>
    </xf>
    <xf numFmtId="42" fontId="6" fillId="0" borderId="36" xfId="2" applyNumberFormat="1" applyFont="1" applyFill="1" applyBorder="1" applyAlignment="1">
      <alignment horizontal="center" vertical="center"/>
    </xf>
    <xf numFmtId="42" fontId="6" fillId="0" borderId="70" xfId="2" applyNumberFormat="1" applyFont="1" applyFill="1" applyBorder="1" applyAlignment="1">
      <alignment horizontal="center" vertical="center"/>
    </xf>
    <xf numFmtId="44" fontId="6" fillId="22" borderId="0" xfId="2" applyFont="1" applyFill="1" applyBorder="1" applyAlignment="1">
      <alignment horizontal="center" vertical="center"/>
    </xf>
    <xf numFmtId="44" fontId="8" fillId="22" borderId="26" xfId="2" applyFont="1" applyFill="1" applyBorder="1" applyAlignment="1">
      <alignment horizontal="center" vertical="center"/>
    </xf>
    <xf numFmtId="166" fontId="8" fillId="22" borderId="0" xfId="1" applyNumberFormat="1" applyFont="1" applyFill="1" applyBorder="1" applyAlignment="1">
      <alignment horizontal="center" vertical="center"/>
    </xf>
    <xf numFmtId="166" fontId="8" fillId="22" borderId="8" xfId="1" applyNumberFormat="1" applyFont="1" applyFill="1" applyBorder="1" applyAlignment="1">
      <alignment horizontal="center" vertical="center"/>
    </xf>
    <xf numFmtId="2" fontId="8" fillId="22" borderId="98" xfId="0" applyNumberFormat="1" applyFont="1" applyFill="1" applyBorder="1" applyAlignment="1">
      <alignment horizontal="center" vertical="center"/>
    </xf>
    <xf numFmtId="42" fontId="8" fillId="0" borderId="42" xfId="2" applyNumberFormat="1" applyFont="1" applyFill="1" applyBorder="1" applyAlignment="1">
      <alignment horizontal="center" vertical="center"/>
    </xf>
    <xf numFmtId="42" fontId="8" fillId="0" borderId="108" xfId="2" applyNumberFormat="1" applyFont="1" applyFill="1" applyBorder="1" applyAlignment="1">
      <alignment horizontal="center" vertical="center"/>
    </xf>
    <xf numFmtId="42" fontId="8" fillId="0" borderId="169" xfId="2" applyNumberFormat="1" applyFont="1" applyFill="1" applyBorder="1" applyAlignment="1">
      <alignment horizontal="center" vertical="center"/>
    </xf>
    <xf numFmtId="0" fontId="8" fillId="22" borderId="106" xfId="0" applyFont="1" applyFill="1" applyBorder="1" applyAlignment="1">
      <alignment horizontal="center" vertical="center"/>
    </xf>
    <xf numFmtId="0" fontId="8" fillId="22" borderId="42" xfId="0" applyFont="1" applyFill="1" applyBorder="1" applyAlignment="1">
      <alignment horizontal="center" vertical="center"/>
    </xf>
    <xf numFmtId="0" fontId="8" fillId="22" borderId="108" xfId="0" applyFont="1" applyFill="1" applyBorder="1" applyAlignment="1">
      <alignment horizontal="center" vertical="center"/>
    </xf>
    <xf numFmtId="169" fontId="6" fillId="22" borderId="112" xfId="2" applyNumberFormat="1" applyFont="1" applyFill="1" applyBorder="1" applyAlignment="1">
      <alignment horizontal="center" vertical="center" wrapText="1"/>
    </xf>
    <xf numFmtId="3" fontId="8" fillId="22" borderId="151" xfId="0" applyNumberFormat="1" applyFont="1" applyFill="1" applyBorder="1" applyAlignment="1">
      <alignment horizontal="center" vertical="center"/>
    </xf>
    <xf numFmtId="169" fontId="8" fillId="22" borderId="151" xfId="2" applyNumberFormat="1" applyFont="1" applyFill="1" applyBorder="1" applyAlignment="1">
      <alignment horizontal="center" vertical="center"/>
    </xf>
    <xf numFmtId="169" fontId="8" fillId="22" borderId="86" xfId="2" applyNumberFormat="1" applyFont="1" applyFill="1" applyBorder="1" applyAlignment="1">
      <alignment horizontal="center" vertical="center"/>
    </xf>
    <xf numFmtId="42" fontId="6" fillId="0" borderId="169" xfId="2" applyNumberFormat="1" applyFont="1" applyFill="1" applyBorder="1" applyAlignment="1">
      <alignment horizontal="center" vertical="center" wrapText="1"/>
    </xf>
    <xf numFmtId="42" fontId="6" fillId="0" borderId="43" xfId="2" applyNumberFormat="1" applyFont="1" applyFill="1" applyBorder="1" applyAlignment="1">
      <alignment horizontal="center" vertical="center" wrapText="1"/>
    </xf>
    <xf numFmtId="42" fontId="6" fillId="0" borderId="7" xfId="2" applyNumberFormat="1" applyFont="1" applyFill="1" applyBorder="1" applyAlignment="1">
      <alignment horizontal="center" vertical="center" wrapText="1"/>
    </xf>
    <xf numFmtId="42" fontId="6" fillId="0" borderId="108" xfId="2" applyNumberFormat="1" applyFont="1" applyFill="1" applyBorder="1" applyAlignment="1">
      <alignment horizontal="center" vertical="center" wrapText="1"/>
    </xf>
    <xf numFmtId="42" fontId="6" fillId="0" borderId="106" xfId="2" applyNumberFormat="1" applyFont="1" applyFill="1" applyBorder="1" applyAlignment="1">
      <alignment horizontal="center" vertical="center" wrapText="1"/>
    </xf>
    <xf numFmtId="42" fontId="8" fillId="0" borderId="149" xfId="2" applyNumberFormat="1" applyFont="1" applyFill="1" applyBorder="1" applyAlignment="1">
      <alignment horizontal="center" vertical="center"/>
    </xf>
    <xf numFmtId="2" fontId="8" fillId="22" borderId="50" xfId="0" applyNumberFormat="1" applyFont="1" applyFill="1" applyBorder="1" applyAlignment="1">
      <alignment horizontal="center" vertical="center"/>
    </xf>
    <xf numFmtId="2" fontId="8" fillId="22" borderId="0" xfId="0" applyNumberFormat="1" applyFont="1" applyFill="1" applyAlignment="1">
      <alignment horizontal="center" vertical="center"/>
    </xf>
    <xf numFmtId="2" fontId="8" fillId="22" borderId="26" xfId="0" applyNumberFormat="1" applyFont="1" applyFill="1" applyBorder="1" applyAlignment="1">
      <alignment horizontal="center" vertical="center"/>
    </xf>
    <xf numFmtId="44" fontId="8" fillId="22" borderId="150" xfId="0" applyNumberFormat="1" applyFont="1" applyFill="1" applyBorder="1" applyAlignment="1">
      <alignment horizontal="center" vertical="center"/>
    </xf>
    <xf numFmtId="44" fontId="8" fillId="0" borderId="169" xfId="2" applyFont="1" applyFill="1" applyBorder="1" applyAlignment="1">
      <alignment horizontal="left" vertical="center"/>
    </xf>
    <xf numFmtId="44" fontId="6" fillId="22" borderId="73" xfId="2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72" xfId="0" applyFont="1" applyBorder="1" applyAlignment="1">
      <alignment horizontal="center" vertical="center" wrapText="1"/>
    </xf>
    <xf numFmtId="44" fontId="6" fillId="22" borderId="73" xfId="0" applyNumberFormat="1" applyFont="1" applyFill="1" applyBorder="1" applyAlignment="1">
      <alignment vertical="center"/>
    </xf>
    <xf numFmtId="44" fontId="6" fillId="22" borderId="86" xfId="0" applyNumberFormat="1" applyFont="1" applyFill="1" applyBorder="1" applyAlignment="1">
      <alignment vertical="center"/>
    </xf>
    <xf numFmtId="44" fontId="8" fillId="0" borderId="0" xfId="0" applyNumberFormat="1" applyFont="1" applyAlignment="1">
      <alignment horizontal="left" vertical="top"/>
    </xf>
    <xf numFmtId="0" fontId="5" fillId="0" borderId="7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44" fontId="8" fillId="22" borderId="139" xfId="0" applyNumberFormat="1" applyFont="1" applyFill="1" applyBorder="1" applyAlignment="1">
      <alignment horizontal="center" vertical="center"/>
    </xf>
    <xf numFmtId="0" fontId="8" fillId="22" borderId="7" xfId="0" applyFont="1" applyFill="1" applyBorder="1" applyAlignment="1">
      <alignment horizontal="left" vertical="top"/>
    </xf>
    <xf numFmtId="44" fontId="6" fillId="22" borderId="7" xfId="0" applyNumberFormat="1" applyFont="1" applyFill="1" applyBorder="1" applyAlignment="1">
      <alignment vertical="center"/>
    </xf>
    <xf numFmtId="44" fontId="6" fillId="17" borderId="168" xfId="2" applyFont="1" applyFill="1" applyBorder="1" applyAlignment="1">
      <alignment horizontal="center" vertical="center"/>
    </xf>
    <xf numFmtId="42" fontId="8" fillId="0" borderId="170" xfId="0" applyNumberFormat="1" applyFont="1" applyBorder="1" applyAlignment="1">
      <alignment horizontal="center" vertical="center"/>
    </xf>
    <xf numFmtId="44" fontId="6" fillId="17" borderId="115" xfId="2" applyFont="1" applyFill="1" applyBorder="1" applyAlignment="1">
      <alignment horizontal="center" vertical="center"/>
    </xf>
    <xf numFmtId="44" fontId="6" fillId="17" borderId="93" xfId="2" applyFont="1" applyFill="1" applyBorder="1" applyAlignment="1">
      <alignment horizontal="center" vertical="center"/>
    </xf>
    <xf numFmtId="44" fontId="6" fillId="22" borderId="139" xfId="2" applyFont="1" applyFill="1" applyBorder="1" applyAlignment="1">
      <alignment horizontal="center" vertical="center"/>
    </xf>
    <xf numFmtId="44" fontId="6" fillId="22" borderId="7" xfId="2" applyFont="1" applyFill="1" applyBorder="1" applyAlignment="1">
      <alignment horizontal="center" vertical="center"/>
    </xf>
    <xf numFmtId="0" fontId="18" fillId="0" borderId="120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71" xfId="0" applyFont="1" applyBorder="1" applyAlignment="1">
      <alignment horizontal="center" vertical="center" wrapText="1"/>
    </xf>
    <xf numFmtId="0" fontId="18" fillId="0" borderId="147" xfId="0" applyFont="1" applyBorder="1" applyAlignment="1">
      <alignment horizontal="center" vertical="center" wrapText="1"/>
    </xf>
    <xf numFmtId="0" fontId="6" fillId="0" borderId="173" xfId="0" applyFont="1" applyBorder="1" applyAlignment="1">
      <alignment horizontal="center" vertical="center" wrapText="1"/>
    </xf>
    <xf numFmtId="0" fontId="6" fillId="0" borderId="174" xfId="0" applyFont="1" applyBorder="1" applyAlignment="1">
      <alignment horizontal="center" vertical="center" wrapText="1"/>
    </xf>
    <xf numFmtId="0" fontId="8" fillId="0" borderId="174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top" wrapText="1"/>
    </xf>
    <xf numFmtId="0" fontId="18" fillId="0" borderId="142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top" wrapText="1"/>
    </xf>
    <xf numFmtId="0" fontId="6" fillId="0" borderId="63" xfId="0" applyFont="1" applyBorder="1" applyAlignment="1">
      <alignment horizontal="center" vertical="center" wrapText="1"/>
    </xf>
    <xf numFmtId="0" fontId="12" fillId="0" borderId="142" xfId="0" applyFont="1" applyBorder="1" applyAlignment="1">
      <alignment horizontal="center" vertical="center" wrapText="1"/>
    </xf>
    <xf numFmtId="0" fontId="7" fillId="0" borderId="176" xfId="0" applyFont="1" applyBorder="1" applyAlignment="1">
      <alignment horizontal="center" vertical="center" wrapText="1"/>
    </xf>
    <xf numFmtId="42" fontId="12" fillId="21" borderId="80" xfId="0" applyNumberFormat="1" applyFont="1" applyFill="1" applyBorder="1" applyAlignment="1">
      <alignment horizontal="center" vertical="center" wrapText="1"/>
    </xf>
    <xf numFmtId="2" fontId="12" fillId="21" borderId="80" xfId="0" applyNumberFormat="1" applyFont="1" applyFill="1" applyBorder="1" applyAlignment="1">
      <alignment horizontal="center" vertical="center" wrapText="1"/>
    </xf>
    <xf numFmtId="44" fontId="2" fillId="20" borderId="0" xfId="2" applyFont="1" applyFill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5" fillId="0" borderId="142" xfId="0" applyFont="1" applyBorder="1" applyAlignment="1">
      <alignment horizontal="center" vertical="center" wrapText="1"/>
    </xf>
    <xf numFmtId="0" fontId="5" fillId="0" borderId="168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42" fontId="6" fillId="0" borderId="167" xfId="2" applyNumberFormat="1" applyFont="1" applyFill="1" applyBorder="1" applyAlignment="1">
      <alignment horizontal="center" vertical="center"/>
    </xf>
    <xf numFmtId="42" fontId="6" fillId="0" borderId="142" xfId="2" applyNumberFormat="1" applyFont="1" applyFill="1" applyBorder="1" applyAlignment="1">
      <alignment horizontal="center" vertical="center"/>
    </xf>
    <xf numFmtId="44" fontId="6" fillId="22" borderId="63" xfId="2" applyFont="1" applyFill="1" applyBorder="1" applyAlignment="1">
      <alignment horizontal="center" vertical="center"/>
    </xf>
    <xf numFmtId="42" fontId="6" fillId="0" borderId="142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58" xfId="0" applyFont="1" applyBorder="1" applyAlignment="1">
      <alignment vertical="center" wrapText="1"/>
    </xf>
    <xf numFmtId="0" fontId="18" fillId="0" borderId="38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44" fontId="2" fillId="17" borderId="29" xfId="2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4" fontId="8" fillId="20" borderId="112" xfId="2" applyFont="1" applyFill="1" applyBorder="1" applyAlignment="1">
      <alignment horizontal="center" vertical="center"/>
    </xf>
    <xf numFmtId="44" fontId="8" fillId="20" borderId="141" xfId="2" applyFont="1" applyFill="1" applyBorder="1" applyAlignment="1">
      <alignment horizontal="center" vertical="center"/>
    </xf>
    <xf numFmtId="44" fontId="6" fillId="20" borderId="27" xfId="2" applyFont="1" applyFill="1" applyBorder="1" applyAlignment="1">
      <alignment horizontal="center" vertical="center"/>
    </xf>
    <xf numFmtId="0" fontId="18" fillId="0" borderId="177" xfId="0" applyFont="1" applyBorder="1" applyAlignment="1">
      <alignment horizontal="center" vertical="center" wrapText="1"/>
    </xf>
    <xf numFmtId="0" fontId="8" fillId="0" borderId="178" xfId="0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17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8" fillId="0" borderId="180" xfId="0" applyFont="1" applyBorder="1" applyAlignment="1">
      <alignment horizontal="center" vertical="center" wrapText="1"/>
    </xf>
    <xf numFmtId="0" fontId="6" fillId="0" borderId="180" xfId="0" applyFont="1" applyBorder="1" applyAlignment="1">
      <alignment horizontal="center" vertical="center" wrapText="1"/>
    </xf>
    <xf numFmtId="0" fontId="7" fillId="0" borderId="18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6" fillId="0" borderId="18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44" fontId="6" fillId="20" borderId="8" xfId="2" applyFont="1" applyFill="1" applyBorder="1" applyAlignment="1">
      <alignment horizontal="center" vertical="center"/>
    </xf>
    <xf numFmtId="44" fontId="6" fillId="20" borderId="26" xfId="2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top" wrapText="1"/>
    </xf>
    <xf numFmtId="0" fontId="5" fillId="0" borderId="96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5" fillId="0" borderId="143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44" fontId="8" fillId="17" borderId="138" xfId="2" applyFont="1" applyFill="1" applyBorder="1" applyAlignment="1">
      <alignment horizontal="center" vertical="center"/>
    </xf>
    <xf numFmtId="42" fontId="8" fillId="0" borderId="87" xfId="0" applyNumberFormat="1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53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6" borderId="141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23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42" fontId="6" fillId="6" borderId="50" xfId="0" applyNumberFormat="1" applyFont="1" applyFill="1" applyBorder="1" applyAlignment="1">
      <alignment horizontal="center" vertical="center" wrapText="1"/>
    </xf>
    <xf numFmtId="42" fontId="6" fillId="6" borderId="51" xfId="0" applyNumberFormat="1" applyFont="1" applyFill="1" applyBorder="1" applyAlignment="1">
      <alignment horizontal="center" vertical="center" wrapText="1"/>
    </xf>
    <xf numFmtId="42" fontId="6" fillId="6" borderId="0" xfId="0" applyNumberFormat="1" applyFont="1" applyFill="1" applyAlignment="1">
      <alignment horizontal="center" vertical="center" wrapText="1"/>
    </xf>
    <xf numFmtId="42" fontId="6" fillId="6" borderId="53" xfId="0" applyNumberFormat="1" applyFont="1" applyFill="1" applyBorder="1" applyAlignment="1">
      <alignment horizontal="center" vertical="center" wrapText="1"/>
    </xf>
    <xf numFmtId="42" fontId="6" fillId="6" borderId="26" xfId="0" applyNumberFormat="1" applyFont="1" applyFill="1" applyBorder="1" applyAlignment="1">
      <alignment horizontal="center" vertical="center" wrapText="1"/>
    </xf>
    <xf numFmtId="42" fontId="6" fillId="6" borderId="27" xfId="0" applyNumberFormat="1" applyFont="1" applyFill="1" applyBorder="1" applyAlignment="1">
      <alignment horizontal="center" vertical="center" wrapText="1"/>
    </xf>
    <xf numFmtId="42" fontId="6" fillId="6" borderId="145" xfId="0" applyNumberFormat="1" applyFont="1" applyFill="1" applyBorder="1" applyAlignment="1">
      <alignment horizontal="center" vertical="center" wrapText="1"/>
    </xf>
    <xf numFmtId="42" fontId="6" fillId="6" borderId="84" xfId="0" applyNumberFormat="1" applyFont="1" applyFill="1" applyBorder="1" applyAlignment="1">
      <alignment horizontal="center" vertical="center" wrapText="1"/>
    </xf>
    <xf numFmtId="42" fontId="8" fillId="6" borderId="8" xfId="2" applyNumberFormat="1" applyFont="1" applyFill="1" applyBorder="1" applyAlignment="1">
      <alignment horizontal="center" vertical="center" wrapText="1"/>
    </xf>
    <xf numFmtId="42" fontId="8" fillId="6" borderId="91" xfId="2" applyNumberFormat="1" applyFont="1" applyFill="1" applyBorder="1" applyAlignment="1">
      <alignment horizontal="center" vertical="center" wrapText="1"/>
    </xf>
    <xf numFmtId="42" fontId="8" fillId="6" borderId="171" xfId="0" applyNumberFormat="1" applyFont="1" applyFill="1" applyBorder="1" applyAlignment="1">
      <alignment horizontal="center" vertical="center"/>
    </xf>
    <xf numFmtId="42" fontId="8" fillId="6" borderId="7" xfId="0" applyNumberFormat="1" applyFont="1" applyFill="1" applyBorder="1" applyAlignment="1">
      <alignment horizontal="center" vertical="center"/>
    </xf>
    <xf numFmtId="42" fontId="8" fillId="6" borderId="9" xfId="0" applyNumberFormat="1" applyFont="1" applyFill="1" applyBorder="1" applyAlignment="1">
      <alignment horizontal="center" vertical="center"/>
    </xf>
    <xf numFmtId="42" fontId="8" fillId="6" borderId="118" xfId="2" applyNumberFormat="1" applyFont="1" applyFill="1" applyBorder="1" applyAlignment="1">
      <alignment horizontal="center" vertical="center" wrapText="1"/>
    </xf>
    <xf numFmtId="42" fontId="8" fillId="6" borderId="98" xfId="2" applyNumberFormat="1" applyFont="1" applyFill="1" applyBorder="1" applyAlignment="1">
      <alignment horizontal="center" vertical="center" wrapText="1"/>
    </xf>
    <xf numFmtId="42" fontId="8" fillId="6" borderId="14" xfId="2" applyNumberFormat="1" applyFont="1" applyFill="1" applyBorder="1" applyAlignment="1">
      <alignment horizontal="center" vertical="center" wrapText="1"/>
    </xf>
    <xf numFmtId="42" fontId="8" fillId="6" borderId="123" xfId="2" applyNumberFormat="1" applyFont="1" applyFill="1" applyBorder="1" applyAlignment="1">
      <alignment horizontal="center" vertical="center" wrapText="1"/>
    </xf>
    <xf numFmtId="42" fontId="8" fillId="6" borderId="0" xfId="2" applyNumberFormat="1" applyFont="1" applyFill="1" applyBorder="1" applyAlignment="1">
      <alignment horizontal="center" vertical="center" wrapText="1"/>
    </xf>
    <xf numFmtId="42" fontId="8" fillId="6" borderId="53" xfId="2" applyNumberFormat="1" applyFont="1" applyFill="1" applyBorder="1" applyAlignment="1">
      <alignment horizontal="center" vertical="center" wrapText="1"/>
    </xf>
    <xf numFmtId="42" fontId="8" fillId="6" borderId="16" xfId="2" applyNumberFormat="1" applyFont="1" applyFill="1" applyBorder="1" applyAlignment="1">
      <alignment horizontal="center" vertical="center" wrapText="1"/>
    </xf>
    <xf numFmtId="42" fontId="8" fillId="6" borderId="141" xfId="2" applyNumberFormat="1" applyFont="1" applyFill="1" applyBorder="1" applyAlignment="1">
      <alignment horizontal="center" vertical="center" wrapText="1"/>
    </xf>
    <xf numFmtId="42" fontId="8" fillId="6" borderId="0" xfId="0" applyNumberFormat="1" applyFont="1" applyFill="1" applyAlignment="1">
      <alignment horizontal="center" vertical="center" wrapText="1"/>
    </xf>
    <xf numFmtId="42" fontId="8" fillId="6" borderId="53" xfId="0" applyNumberFormat="1" applyFont="1" applyFill="1" applyBorder="1" applyAlignment="1">
      <alignment horizontal="center" vertical="center" wrapText="1"/>
    </xf>
    <xf numFmtId="42" fontId="8" fillId="6" borderId="26" xfId="0" applyNumberFormat="1" applyFont="1" applyFill="1" applyBorder="1" applyAlignment="1">
      <alignment horizontal="center" vertical="center" wrapText="1"/>
    </xf>
    <xf numFmtId="42" fontId="8" fillId="6" borderId="27" xfId="0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top" wrapText="1"/>
    </xf>
    <xf numFmtId="0" fontId="6" fillId="3" borderId="57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5" fillId="2" borderId="49" xfId="0" applyFont="1" applyFill="1" applyBorder="1" applyAlignment="1">
      <alignment horizontal="center" vertical="top" wrapText="1"/>
    </xf>
    <xf numFmtId="0" fontId="5" fillId="2" borderId="69" xfId="0" applyFont="1" applyFill="1" applyBorder="1" applyAlignment="1">
      <alignment horizontal="center" vertical="top" wrapText="1"/>
    </xf>
    <xf numFmtId="0" fontId="8" fillId="2" borderId="68" xfId="0" applyFont="1" applyFill="1" applyBorder="1" applyAlignment="1">
      <alignment horizontal="left" vertical="top" wrapText="1" indent="1"/>
    </xf>
    <xf numFmtId="0" fontId="8" fillId="2" borderId="51" xfId="0" applyFont="1" applyFill="1" applyBorder="1" applyAlignment="1">
      <alignment horizontal="left" vertical="top" wrapText="1" indent="1"/>
    </xf>
    <xf numFmtId="0" fontId="5" fillId="4" borderId="49" xfId="0" applyFont="1" applyFill="1" applyBorder="1" applyAlignment="1">
      <alignment horizontal="center" vertical="top" wrapText="1"/>
    </xf>
    <xf numFmtId="0" fontId="5" fillId="4" borderId="51" xfId="0" applyFont="1" applyFill="1" applyBorder="1" applyAlignment="1">
      <alignment horizontal="center" vertical="top" wrapText="1"/>
    </xf>
    <xf numFmtId="0" fontId="5" fillId="5" borderId="68" xfId="0" applyFont="1" applyFill="1" applyBorder="1" applyAlignment="1">
      <alignment horizontal="center" vertical="top" wrapText="1"/>
    </xf>
    <xf numFmtId="0" fontId="5" fillId="5" borderId="69" xfId="0" applyFont="1" applyFill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7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2" fillId="6" borderId="72" xfId="0" applyFont="1" applyFill="1" applyBorder="1" applyAlignment="1">
      <alignment horizontal="center" vertical="center" wrapText="1"/>
    </xf>
    <xf numFmtId="0" fontId="12" fillId="6" borderId="74" xfId="0" applyFont="1" applyFill="1" applyBorder="1" applyAlignment="1">
      <alignment horizontal="center" vertical="center" wrapText="1"/>
    </xf>
    <xf numFmtId="0" fontId="12" fillId="6" borderId="7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top" wrapText="1"/>
    </xf>
    <xf numFmtId="0" fontId="5" fillId="4" borderId="34" xfId="0" applyFont="1" applyFill="1" applyBorder="1" applyAlignment="1">
      <alignment horizontal="center" vertical="top" wrapText="1"/>
    </xf>
    <xf numFmtId="0" fontId="5" fillId="5" borderId="33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6" fillId="6" borderId="72" xfId="0" applyFont="1" applyFill="1" applyBorder="1" applyAlignment="1">
      <alignment horizontal="center" vertical="center" wrapText="1"/>
    </xf>
    <xf numFmtId="0" fontId="6" fillId="6" borderId="75" xfId="0" applyFont="1" applyFill="1" applyBorder="1" applyAlignment="1">
      <alignment horizontal="center" vertical="center" wrapText="1"/>
    </xf>
    <xf numFmtId="0" fontId="5" fillId="6" borderId="44" xfId="0" applyFont="1" applyFill="1" applyBorder="1" applyAlignment="1">
      <alignment horizontal="center" vertical="center" wrapText="1"/>
    </xf>
    <xf numFmtId="0" fontId="12" fillId="0" borderId="72" xfId="0" applyFont="1" applyBorder="1" applyAlignment="1">
      <alignment horizontal="center" vertical="center" wrapText="1"/>
    </xf>
    <xf numFmtId="0" fontId="12" fillId="0" borderId="7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vertical="top" wrapText="1" indent="1"/>
    </xf>
    <xf numFmtId="0" fontId="8" fillId="2" borderId="34" xfId="0" applyFont="1" applyFill="1" applyBorder="1" applyAlignment="1">
      <alignment horizontal="left" vertical="top" wrapText="1" indent="1"/>
    </xf>
    <xf numFmtId="0" fontId="8" fillId="0" borderId="56" xfId="0" applyFont="1" applyBorder="1" applyAlignment="1">
      <alignment horizontal="center" vertical="top" wrapText="1"/>
    </xf>
    <xf numFmtId="0" fontId="8" fillId="0" borderId="55" xfId="0" applyFont="1" applyBorder="1" applyAlignment="1">
      <alignment horizontal="center" vertical="top" wrapText="1"/>
    </xf>
    <xf numFmtId="0" fontId="8" fillId="2" borderId="33" xfId="0" applyFont="1" applyFill="1" applyBorder="1" applyAlignment="1">
      <alignment horizontal="left" wrapText="1"/>
    </xf>
    <xf numFmtId="0" fontId="8" fillId="2" borderId="34" xfId="0" applyFont="1" applyFill="1" applyBorder="1" applyAlignment="1">
      <alignment horizontal="left" wrapText="1"/>
    </xf>
    <xf numFmtId="0" fontId="8" fillId="2" borderId="48" xfId="0" applyFont="1" applyFill="1" applyBorder="1" applyAlignment="1">
      <alignment horizontal="left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38" xfId="0" applyFont="1" applyFill="1" applyBorder="1" applyAlignment="1">
      <alignment horizontal="center" vertical="center" wrapText="1"/>
    </xf>
    <xf numFmtId="0" fontId="5" fillId="5" borderId="137" xfId="0" applyFont="1" applyFill="1" applyBorder="1" applyAlignment="1">
      <alignment horizontal="center" vertical="center" wrapText="1"/>
    </xf>
    <xf numFmtId="0" fontId="6" fillId="6" borderId="71" xfId="0" applyFont="1" applyFill="1" applyBorder="1" applyAlignment="1">
      <alignment horizontal="center" vertical="center" wrapText="1"/>
    </xf>
    <xf numFmtId="0" fontId="6" fillId="6" borderId="150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89" xfId="0" applyFont="1" applyFill="1" applyBorder="1" applyAlignment="1">
      <alignment horizontal="center" vertical="center" wrapText="1"/>
    </xf>
    <xf numFmtId="0" fontId="8" fillId="6" borderId="15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8" fillId="6" borderId="7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wrapText="1"/>
    </xf>
    <xf numFmtId="0" fontId="6" fillId="3" borderId="55" xfId="0" applyFont="1" applyFill="1" applyBorder="1" applyAlignment="1">
      <alignment horizontal="center" wrapText="1"/>
    </xf>
    <xf numFmtId="0" fontId="6" fillId="3" borderId="20" xfId="0" applyFont="1" applyFill="1" applyBorder="1" applyAlignment="1">
      <alignment horizontal="center"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top" wrapText="1"/>
    </xf>
    <xf numFmtId="0" fontId="5" fillId="4" borderId="48" xfId="0" applyFont="1" applyFill="1" applyBorder="1" applyAlignment="1">
      <alignment horizontal="center" vertical="top" wrapText="1"/>
    </xf>
    <xf numFmtId="0" fontId="8" fillId="2" borderId="48" xfId="0" applyFont="1" applyFill="1" applyBorder="1" applyAlignment="1">
      <alignment horizontal="left" vertical="top" wrapText="1" indent="1"/>
    </xf>
    <xf numFmtId="0" fontId="5" fillId="2" borderId="121" xfId="0" applyFont="1" applyFill="1" applyBorder="1" applyAlignment="1">
      <alignment horizontal="center" vertical="top" wrapText="1"/>
    </xf>
    <xf numFmtId="0" fontId="6" fillId="6" borderId="44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4" xfId="0" applyFont="1" applyFill="1" applyBorder="1" applyAlignment="1">
      <alignment horizontal="center" vertical="center" wrapText="1"/>
    </xf>
    <xf numFmtId="0" fontId="8" fillId="6" borderId="75" xfId="0" applyFont="1" applyFill="1" applyBorder="1" applyAlignment="1">
      <alignment horizontal="center" vertical="center" wrapText="1"/>
    </xf>
    <xf numFmtId="0" fontId="6" fillId="6" borderId="70" xfId="0" applyFont="1" applyFill="1" applyBorder="1" applyAlignment="1">
      <alignment horizontal="center" vertical="center" wrapText="1"/>
    </xf>
    <xf numFmtId="0" fontId="6" fillId="6" borderId="145" xfId="0" applyFont="1" applyFill="1" applyBorder="1" applyAlignment="1">
      <alignment horizontal="center" vertical="center" wrapText="1"/>
    </xf>
    <xf numFmtId="0" fontId="6" fillId="6" borderId="124" xfId="0" applyFont="1" applyFill="1" applyBorder="1" applyAlignment="1">
      <alignment horizontal="center" vertical="center" wrapText="1"/>
    </xf>
    <xf numFmtId="0" fontId="6" fillId="6" borderId="50" xfId="0" applyFont="1" applyFill="1" applyBorder="1" applyAlignment="1">
      <alignment horizontal="center" vertical="center" wrapText="1"/>
    </xf>
    <xf numFmtId="0" fontId="5" fillId="5" borderId="80" xfId="0" applyFont="1" applyFill="1" applyBorder="1" applyAlignment="1">
      <alignment horizontal="center" vertical="center" wrapText="1"/>
    </xf>
    <xf numFmtId="0" fontId="5" fillId="5" borderId="82" xfId="0" applyFont="1" applyFill="1" applyBorder="1" applyAlignment="1">
      <alignment horizontal="center" vertical="center" wrapText="1"/>
    </xf>
    <xf numFmtId="0" fontId="11" fillId="14" borderId="35" xfId="0" applyFont="1" applyFill="1" applyBorder="1" applyAlignment="1">
      <alignment horizontal="center" vertical="center" wrapText="1"/>
    </xf>
    <xf numFmtId="0" fontId="11" fillId="14" borderId="48" xfId="0" applyFont="1" applyFill="1" applyBorder="1" applyAlignment="1">
      <alignment horizontal="center" vertical="center" wrapText="1"/>
    </xf>
    <xf numFmtId="0" fontId="5" fillId="5" borderId="68" xfId="0" applyFont="1" applyFill="1" applyBorder="1" applyAlignment="1">
      <alignment horizontal="center" vertical="center" wrapText="1"/>
    </xf>
    <xf numFmtId="0" fontId="5" fillId="5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left" vertical="top" wrapText="1" indent="1"/>
    </xf>
    <xf numFmtId="0" fontId="3" fillId="2" borderId="51" xfId="0" applyFont="1" applyFill="1" applyBorder="1" applyAlignment="1">
      <alignment horizontal="left" vertical="top" wrapText="1" indent="1"/>
    </xf>
    <xf numFmtId="0" fontId="6" fillId="0" borderId="59" xfId="0" applyFont="1" applyBorder="1" applyAlignment="1">
      <alignment horizontal="left" vertical="center" wrapText="1" indent="2"/>
    </xf>
    <xf numFmtId="0" fontId="6" fillId="0" borderId="64" xfId="0" applyFont="1" applyBorder="1" applyAlignment="1">
      <alignment horizontal="left" vertical="center" wrapText="1" indent="2"/>
    </xf>
    <xf numFmtId="0" fontId="6" fillId="0" borderId="59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4"/>
    </xf>
    <xf numFmtId="0" fontId="6" fillId="0" borderId="64" xfId="0" applyFont="1" applyBorder="1" applyAlignment="1">
      <alignment horizontal="left" vertical="center" wrapText="1" indent="4"/>
    </xf>
    <xf numFmtId="0" fontId="6" fillId="0" borderId="62" xfId="0" applyFont="1" applyBorder="1" applyAlignment="1">
      <alignment horizontal="left" vertical="center" wrapText="1" indent="2"/>
    </xf>
    <xf numFmtId="0" fontId="6" fillId="12" borderId="46" xfId="0" applyFont="1" applyFill="1" applyBorder="1" applyAlignment="1">
      <alignment horizontal="center" vertical="center" wrapText="1"/>
    </xf>
    <xf numFmtId="0" fontId="6" fillId="12" borderId="47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top" wrapText="1" indent="1"/>
    </xf>
    <xf numFmtId="0" fontId="5" fillId="4" borderId="68" xfId="0" applyFont="1" applyFill="1" applyBorder="1" applyAlignment="1">
      <alignment horizontal="left" vertical="top" wrapText="1" indent="1"/>
    </xf>
    <xf numFmtId="0" fontId="3" fillId="4" borderId="69" xfId="0" applyFont="1" applyFill="1" applyBorder="1" applyAlignment="1">
      <alignment horizontal="left" vertical="top" wrapText="1" indent="1"/>
    </xf>
    <xf numFmtId="0" fontId="5" fillId="4" borderId="33" xfId="0" applyFont="1" applyFill="1" applyBorder="1" applyAlignment="1">
      <alignment horizontal="left" vertical="top" wrapText="1" indent="1"/>
    </xf>
    <xf numFmtId="0" fontId="3" fillId="4" borderId="34" xfId="0" applyFont="1" applyFill="1" applyBorder="1" applyAlignment="1">
      <alignment horizontal="left" vertical="top" wrapText="1" inden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left" vertical="center" wrapText="1" indent="1"/>
    </xf>
    <xf numFmtId="0" fontId="6" fillId="0" borderId="62" xfId="0" applyFont="1" applyBorder="1" applyAlignment="1">
      <alignment horizontal="left" vertical="center" wrapText="1" indent="1"/>
    </xf>
    <xf numFmtId="0" fontId="6" fillId="0" borderId="64" xfId="0" applyFont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wrapText="1"/>
    </xf>
    <xf numFmtId="0" fontId="11" fillId="0" borderId="29" xfId="0" applyFont="1" applyBorder="1" applyAlignment="1">
      <alignment horizontal="center" wrapText="1"/>
    </xf>
    <xf numFmtId="0" fontId="11" fillId="0" borderId="30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left" vertical="top" wrapText="1" indent="1"/>
    </xf>
    <xf numFmtId="0" fontId="3" fillId="2" borderId="34" xfId="0" applyFont="1" applyFill="1" applyBorder="1" applyAlignment="1">
      <alignment horizontal="left" vertical="top" wrapText="1" indent="1"/>
    </xf>
    <xf numFmtId="0" fontId="3" fillId="0" borderId="59" xfId="0" applyFont="1" applyBorder="1" applyAlignment="1">
      <alignment horizontal="center" wrapText="1"/>
    </xf>
    <xf numFmtId="0" fontId="3" fillId="0" borderId="62" xfId="0" applyFont="1" applyBorder="1" applyAlignment="1">
      <alignment horizontal="center" wrapText="1"/>
    </xf>
    <xf numFmtId="0" fontId="3" fillId="0" borderId="64" xfId="0" applyFont="1" applyBorder="1" applyAlignment="1">
      <alignment horizontal="center" wrapText="1"/>
    </xf>
    <xf numFmtId="0" fontId="3" fillId="2" borderId="46" xfId="0" applyFont="1" applyFill="1" applyBorder="1" applyAlignment="1">
      <alignment horizontal="left" wrapText="1"/>
    </xf>
    <xf numFmtId="0" fontId="3" fillId="2" borderId="47" xfId="0" applyFont="1" applyFill="1" applyBorder="1" applyAlignment="1">
      <alignment horizontal="left" wrapText="1"/>
    </xf>
  </cellXfs>
  <cellStyles count="4">
    <cellStyle name="Currency" xfId="2" builtinId="4"/>
    <cellStyle name="Normal" xfId="0" builtinId="0"/>
    <cellStyle name="Normal 2" xfId="3" xr:uid="{2393A967-5017-4B3F-A74B-69FA33FEBF04}"/>
    <cellStyle name="Percent" xfId="1" builtinId="5"/>
  </cellStyles>
  <dxfs count="0"/>
  <tableStyles count="0" defaultTableStyle="TableStyleMedium9" defaultPivotStyle="PivotStyleLight16"/>
  <colors>
    <mruColors>
      <color rgb="FFE1FBE1"/>
      <color rgb="FFFFDDEE"/>
      <color rgb="FFC2D7F0"/>
      <color rgb="FFFF99CC"/>
      <color rgb="FFB6DF89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5991B664-538F-4B47-89A8-F73F3E6408D9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EF333B33-F440-470E-81C7-4C2E1DF0F61C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D6220AAD-128B-4013-87B1-513E58DD4A6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92CEDAE-46D2-47C0-9DA2-6FF0699EA191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9A26986D-0A18-42F4-8F5C-E809BC36432B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71D5427C-B569-4C8A-A030-69044527E225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6427FDD7-AD2B-44B7-B6BD-539054D5F0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AAFAC363-44CF-45BF-91B3-D2A0A2C7252B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8C13660F-2BC3-42A6-96A6-487C5E9D384D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8ED4107-F025-4D30-B118-529C619EC896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E87064D2-8ED6-4080-9924-E875C8812171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7FAC577B-1D77-4777-A950-B1D3E0E6F9EA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F982BA97-60E0-4EF3-92C2-5D8D81787810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51004F1C-D3EC-4C3F-931C-91130A35645E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91489CC7-4519-4189-873F-71827003579A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A886AA07-F8C6-49F6-A918-67758546C4C2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A84786AC-980B-4DF8-9112-7207E5E4EA3A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BD9C5306-390E-434E-82BC-B82EB347A53C}"/>
            </a:ext>
          </a:extLst>
        </xdr:cNvPr>
        <xdr:cNvSpPr/>
      </xdr:nvSpPr>
      <xdr:spPr>
        <a:xfrm>
          <a:off x="38748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2EF8FA69-BC41-4D7A-AC33-B6248F15581A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127000</xdr:colOff>
      <xdr:row>0</xdr:row>
      <xdr:rowOff>3225</xdr:rowOff>
    </xdr:from>
    <xdr:ext cx="3934460" cy="822325"/>
    <xdr:grpSp>
      <xdr:nvGrpSpPr>
        <xdr:cNvPr id="2" name="Group 2">
          <a:extLst>
            <a:ext uri="{FF2B5EF4-FFF2-40B4-BE49-F238E27FC236}">
              <a16:creationId xmlns:a16="http://schemas.microsoft.com/office/drawing/2014/main" id="{06E271DC-145B-4C74-9759-028B1768BD2B}"/>
            </a:ext>
          </a:extLst>
        </xdr:cNvPr>
        <xdr:cNvGrpSpPr/>
      </xdr:nvGrpSpPr>
      <xdr:grpSpPr>
        <a:xfrm>
          <a:off x="127000" y="3225"/>
          <a:ext cx="3934460" cy="822325"/>
          <a:chOff x="0" y="0"/>
          <a:chExt cx="3934460" cy="822325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7AB10F33-ABD6-4753-B621-B8270B772F5D}"/>
              </a:ext>
            </a:extLst>
          </xdr:cNvPr>
          <xdr:cNvSpPr/>
        </xdr:nvSpPr>
        <xdr:spPr>
          <a:xfrm>
            <a:off x="0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22" y="0"/>
                </a:moveTo>
                <a:lnTo>
                  <a:pt x="0" y="0"/>
                </a:lnTo>
                <a:lnTo>
                  <a:pt x="0" y="348691"/>
                </a:lnTo>
                <a:lnTo>
                  <a:pt x="370522" y="348691"/>
                </a:lnTo>
                <a:lnTo>
                  <a:pt x="370522" y="0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2B2FC11C-301C-4D4A-8A21-D1D6C9BA3958}"/>
              </a:ext>
            </a:extLst>
          </xdr:cNvPr>
          <xdr:cNvSpPr/>
        </xdr:nvSpPr>
        <xdr:spPr>
          <a:xfrm>
            <a:off x="392283" y="0"/>
            <a:ext cx="370840" cy="349250"/>
          </a:xfrm>
          <a:custGeom>
            <a:avLst/>
            <a:gdLst/>
            <a:ahLst/>
            <a:cxnLst/>
            <a:rect l="0" t="0" r="0" b="0"/>
            <a:pathLst>
              <a:path w="370840" h="349250">
                <a:moveTo>
                  <a:pt x="370516" y="0"/>
                </a:moveTo>
                <a:lnTo>
                  <a:pt x="0" y="0"/>
                </a:lnTo>
                <a:lnTo>
                  <a:pt x="0" y="348691"/>
                </a:lnTo>
                <a:lnTo>
                  <a:pt x="370516" y="348691"/>
                </a:lnTo>
                <a:lnTo>
                  <a:pt x="370516" y="0"/>
                </a:lnTo>
                <a:close/>
              </a:path>
            </a:pathLst>
          </a:custGeom>
          <a:solidFill>
            <a:srgbClr val="BAB278"/>
          </a:solidFill>
        </xdr:spPr>
      </xdr:sp>
      <xdr:sp macro="" textlink="">
        <xdr:nvSpPr>
          <xdr:cNvPr id="5" name="Shape 5">
            <a:extLst>
              <a:ext uri="{FF2B5EF4-FFF2-40B4-BE49-F238E27FC236}">
                <a16:creationId xmlns:a16="http://schemas.microsoft.com/office/drawing/2014/main" id="{145B82D9-0E38-496B-9804-CBF40EC38AAF}"/>
              </a:ext>
            </a:extLst>
          </xdr:cNvPr>
          <xdr:cNvSpPr/>
        </xdr:nvSpPr>
        <xdr:spPr>
          <a:xfrm>
            <a:off x="0" y="368757"/>
            <a:ext cx="370840" cy="451484"/>
          </a:xfrm>
          <a:custGeom>
            <a:avLst/>
            <a:gdLst/>
            <a:ahLst/>
            <a:cxnLst/>
            <a:rect l="0" t="0" r="0" b="0"/>
            <a:pathLst>
              <a:path w="370840" h="451484">
                <a:moveTo>
                  <a:pt x="370522" y="0"/>
                </a:moveTo>
                <a:lnTo>
                  <a:pt x="0" y="0"/>
                </a:lnTo>
                <a:lnTo>
                  <a:pt x="0" y="57848"/>
                </a:lnTo>
                <a:lnTo>
                  <a:pt x="2019" y="103906"/>
                </a:lnTo>
                <a:lnTo>
                  <a:pt x="9031" y="150653"/>
                </a:lnTo>
                <a:lnTo>
                  <a:pt x="22471" y="196564"/>
                </a:lnTo>
                <a:lnTo>
                  <a:pt x="43770" y="240112"/>
                </a:lnTo>
                <a:lnTo>
                  <a:pt x="74364" y="279772"/>
                </a:lnTo>
                <a:lnTo>
                  <a:pt x="115684" y="314020"/>
                </a:lnTo>
                <a:lnTo>
                  <a:pt x="159886" y="341350"/>
                </a:lnTo>
                <a:lnTo>
                  <a:pt x="208968" y="369113"/>
                </a:lnTo>
                <a:lnTo>
                  <a:pt x="258750" y="395657"/>
                </a:lnTo>
                <a:lnTo>
                  <a:pt x="305055" y="419327"/>
                </a:lnTo>
                <a:lnTo>
                  <a:pt x="343705" y="438471"/>
                </a:lnTo>
                <a:lnTo>
                  <a:pt x="370522" y="451434"/>
                </a:lnTo>
                <a:lnTo>
                  <a:pt x="370522" y="0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D49A51E6-4451-416B-885B-3408885DE5DD}"/>
              </a:ext>
            </a:extLst>
          </xdr:cNvPr>
          <xdr:cNvSpPr/>
        </xdr:nvSpPr>
        <xdr:spPr>
          <a:xfrm>
            <a:off x="392277" y="117080"/>
            <a:ext cx="3542029" cy="705485"/>
          </a:xfrm>
          <a:custGeom>
            <a:avLst/>
            <a:gdLst/>
            <a:ahLst/>
            <a:cxnLst/>
            <a:rect l="0" t="0" r="0" b="0"/>
            <a:pathLst>
              <a:path w="3542029" h="705485">
                <a:moveTo>
                  <a:pt x="370522" y="251675"/>
                </a:moveTo>
                <a:lnTo>
                  <a:pt x="0" y="251675"/>
                </a:lnTo>
                <a:lnTo>
                  <a:pt x="0" y="703110"/>
                </a:lnTo>
                <a:lnTo>
                  <a:pt x="65468" y="671004"/>
                </a:lnTo>
                <a:lnTo>
                  <a:pt x="111772" y="647331"/>
                </a:lnTo>
                <a:lnTo>
                  <a:pt x="161556" y="620788"/>
                </a:lnTo>
                <a:lnTo>
                  <a:pt x="210642" y="593026"/>
                </a:lnTo>
                <a:lnTo>
                  <a:pt x="254838" y="565696"/>
                </a:lnTo>
                <a:lnTo>
                  <a:pt x="296164" y="531456"/>
                </a:lnTo>
                <a:lnTo>
                  <a:pt x="326745" y="491794"/>
                </a:lnTo>
                <a:lnTo>
                  <a:pt x="348043" y="448246"/>
                </a:lnTo>
                <a:lnTo>
                  <a:pt x="361480" y="402336"/>
                </a:lnTo>
                <a:lnTo>
                  <a:pt x="368503" y="355587"/>
                </a:lnTo>
                <a:lnTo>
                  <a:pt x="370522" y="309524"/>
                </a:lnTo>
                <a:lnTo>
                  <a:pt x="370522" y="251675"/>
                </a:lnTo>
                <a:close/>
              </a:path>
              <a:path w="3542029" h="705485">
                <a:moveTo>
                  <a:pt x="747039" y="2247"/>
                </a:moveTo>
                <a:lnTo>
                  <a:pt x="739241" y="4216"/>
                </a:lnTo>
                <a:lnTo>
                  <a:pt x="735672" y="4178"/>
                </a:lnTo>
                <a:lnTo>
                  <a:pt x="731977" y="3708"/>
                </a:lnTo>
                <a:lnTo>
                  <a:pt x="723760" y="2489"/>
                </a:lnTo>
                <a:lnTo>
                  <a:pt x="724852" y="9321"/>
                </a:lnTo>
                <a:lnTo>
                  <a:pt x="725284" y="17195"/>
                </a:lnTo>
                <a:lnTo>
                  <a:pt x="725627" y="87071"/>
                </a:lnTo>
                <a:lnTo>
                  <a:pt x="725284" y="97955"/>
                </a:lnTo>
                <a:lnTo>
                  <a:pt x="705421" y="140754"/>
                </a:lnTo>
                <a:lnTo>
                  <a:pt x="679958" y="149479"/>
                </a:lnTo>
                <a:lnTo>
                  <a:pt x="661238" y="149479"/>
                </a:lnTo>
                <a:lnTo>
                  <a:pt x="623836" y="131432"/>
                </a:lnTo>
                <a:lnTo>
                  <a:pt x="614654" y="73113"/>
                </a:lnTo>
                <a:lnTo>
                  <a:pt x="615340" y="42405"/>
                </a:lnTo>
                <a:lnTo>
                  <a:pt x="617423" y="8242"/>
                </a:lnTo>
                <a:lnTo>
                  <a:pt x="618032" y="2514"/>
                </a:lnTo>
                <a:lnTo>
                  <a:pt x="606196" y="4152"/>
                </a:lnTo>
                <a:lnTo>
                  <a:pt x="602411" y="4102"/>
                </a:lnTo>
                <a:lnTo>
                  <a:pt x="588772" y="2565"/>
                </a:lnTo>
                <a:lnTo>
                  <a:pt x="590169" y="36982"/>
                </a:lnTo>
                <a:lnTo>
                  <a:pt x="590461" y="68237"/>
                </a:lnTo>
                <a:lnTo>
                  <a:pt x="589381" y="84645"/>
                </a:lnTo>
                <a:lnTo>
                  <a:pt x="589153" y="97980"/>
                </a:lnTo>
                <a:lnTo>
                  <a:pt x="599516" y="138417"/>
                </a:lnTo>
                <a:lnTo>
                  <a:pt x="647192" y="162128"/>
                </a:lnTo>
                <a:lnTo>
                  <a:pt x="665746" y="163106"/>
                </a:lnTo>
                <a:lnTo>
                  <a:pt x="674497" y="162839"/>
                </a:lnTo>
                <a:lnTo>
                  <a:pt x="716508" y="149847"/>
                </a:lnTo>
                <a:lnTo>
                  <a:pt x="738886" y="118783"/>
                </a:lnTo>
                <a:lnTo>
                  <a:pt x="744245" y="38633"/>
                </a:lnTo>
                <a:lnTo>
                  <a:pt x="746252" y="10185"/>
                </a:lnTo>
                <a:lnTo>
                  <a:pt x="747039" y="2247"/>
                </a:lnTo>
                <a:close/>
              </a:path>
              <a:path w="3542029" h="705485">
                <a:moveTo>
                  <a:pt x="1039812" y="2362"/>
                </a:moveTo>
                <a:lnTo>
                  <a:pt x="1033716" y="3670"/>
                </a:lnTo>
                <a:lnTo>
                  <a:pt x="1031074" y="4025"/>
                </a:lnTo>
                <a:lnTo>
                  <a:pt x="1029144" y="4025"/>
                </a:lnTo>
                <a:lnTo>
                  <a:pt x="1026858" y="4025"/>
                </a:lnTo>
                <a:lnTo>
                  <a:pt x="1024039" y="3670"/>
                </a:lnTo>
                <a:lnTo>
                  <a:pt x="1018057" y="2387"/>
                </a:lnTo>
                <a:lnTo>
                  <a:pt x="1019289" y="25209"/>
                </a:lnTo>
                <a:lnTo>
                  <a:pt x="1020203" y="69291"/>
                </a:lnTo>
                <a:lnTo>
                  <a:pt x="1020305" y="118402"/>
                </a:lnTo>
                <a:lnTo>
                  <a:pt x="891349" y="0"/>
                </a:lnTo>
                <a:lnTo>
                  <a:pt x="884135" y="0"/>
                </a:lnTo>
                <a:lnTo>
                  <a:pt x="884618" y="6997"/>
                </a:lnTo>
                <a:lnTo>
                  <a:pt x="884961" y="72263"/>
                </a:lnTo>
                <a:lnTo>
                  <a:pt x="883526" y="110756"/>
                </a:lnTo>
                <a:lnTo>
                  <a:pt x="881189" y="145846"/>
                </a:lnTo>
                <a:lnTo>
                  <a:pt x="879944" y="156502"/>
                </a:lnTo>
                <a:lnTo>
                  <a:pt x="879017" y="160477"/>
                </a:lnTo>
                <a:lnTo>
                  <a:pt x="887387" y="159626"/>
                </a:lnTo>
                <a:lnTo>
                  <a:pt x="894676" y="159600"/>
                </a:lnTo>
                <a:lnTo>
                  <a:pt x="902804" y="160477"/>
                </a:lnTo>
                <a:lnTo>
                  <a:pt x="902106" y="154660"/>
                </a:lnTo>
                <a:lnTo>
                  <a:pt x="900506" y="109778"/>
                </a:lnTo>
                <a:lnTo>
                  <a:pt x="900252" y="60807"/>
                </a:lnTo>
                <a:lnTo>
                  <a:pt x="900734" y="42710"/>
                </a:lnTo>
                <a:lnTo>
                  <a:pt x="981773" y="117119"/>
                </a:lnTo>
                <a:lnTo>
                  <a:pt x="1013726" y="147586"/>
                </a:lnTo>
                <a:lnTo>
                  <a:pt x="1029550" y="163106"/>
                </a:lnTo>
                <a:lnTo>
                  <a:pt x="1036154" y="163106"/>
                </a:lnTo>
                <a:lnTo>
                  <a:pt x="1035367" y="75323"/>
                </a:lnTo>
                <a:lnTo>
                  <a:pt x="1039190" y="8216"/>
                </a:lnTo>
                <a:lnTo>
                  <a:pt x="1039812" y="2362"/>
                </a:lnTo>
                <a:close/>
              </a:path>
              <a:path w="3542029" h="705485">
                <a:moveTo>
                  <a:pt x="1201077" y="2603"/>
                </a:moveTo>
                <a:lnTo>
                  <a:pt x="1188161" y="4127"/>
                </a:lnTo>
                <a:lnTo>
                  <a:pt x="1184109" y="4127"/>
                </a:lnTo>
                <a:lnTo>
                  <a:pt x="1171181" y="2603"/>
                </a:lnTo>
                <a:lnTo>
                  <a:pt x="1173213" y="48158"/>
                </a:lnTo>
                <a:lnTo>
                  <a:pt x="1173213" y="115671"/>
                </a:lnTo>
                <a:lnTo>
                  <a:pt x="1171181" y="160362"/>
                </a:lnTo>
                <a:lnTo>
                  <a:pt x="1181290" y="159613"/>
                </a:lnTo>
                <a:lnTo>
                  <a:pt x="1190942" y="159613"/>
                </a:lnTo>
                <a:lnTo>
                  <a:pt x="1201077" y="160362"/>
                </a:lnTo>
                <a:lnTo>
                  <a:pt x="1199235" y="122936"/>
                </a:lnTo>
                <a:lnTo>
                  <a:pt x="1198880" y="101104"/>
                </a:lnTo>
                <a:lnTo>
                  <a:pt x="1199032" y="48120"/>
                </a:lnTo>
                <a:lnTo>
                  <a:pt x="1199527" y="33820"/>
                </a:lnTo>
                <a:lnTo>
                  <a:pt x="1201077" y="2603"/>
                </a:lnTo>
                <a:close/>
              </a:path>
              <a:path w="3542029" h="705485">
                <a:moveTo>
                  <a:pt x="1493151" y="2146"/>
                </a:moveTo>
                <a:lnTo>
                  <a:pt x="1485404" y="3670"/>
                </a:lnTo>
                <a:lnTo>
                  <a:pt x="1482305" y="4025"/>
                </a:lnTo>
                <a:lnTo>
                  <a:pt x="1479842" y="4025"/>
                </a:lnTo>
                <a:lnTo>
                  <a:pt x="1477365" y="4025"/>
                </a:lnTo>
                <a:lnTo>
                  <a:pt x="1474266" y="3670"/>
                </a:lnTo>
                <a:lnTo>
                  <a:pt x="1468856" y="2603"/>
                </a:lnTo>
                <a:lnTo>
                  <a:pt x="1455381" y="35471"/>
                </a:lnTo>
                <a:lnTo>
                  <a:pt x="1427581" y="98247"/>
                </a:lnTo>
                <a:lnTo>
                  <a:pt x="1411071" y="132308"/>
                </a:lnTo>
                <a:lnTo>
                  <a:pt x="1376946" y="59626"/>
                </a:lnTo>
                <a:lnTo>
                  <a:pt x="1359560" y="19240"/>
                </a:lnTo>
                <a:lnTo>
                  <a:pt x="1352994" y="2717"/>
                </a:lnTo>
                <a:lnTo>
                  <a:pt x="1340002" y="4127"/>
                </a:lnTo>
                <a:lnTo>
                  <a:pt x="1336103" y="4127"/>
                </a:lnTo>
                <a:lnTo>
                  <a:pt x="1321117" y="2463"/>
                </a:lnTo>
                <a:lnTo>
                  <a:pt x="1395933" y="160388"/>
                </a:lnTo>
                <a:lnTo>
                  <a:pt x="1401470" y="159651"/>
                </a:lnTo>
                <a:lnTo>
                  <a:pt x="1408391" y="159562"/>
                </a:lnTo>
                <a:lnTo>
                  <a:pt x="1415732" y="160350"/>
                </a:lnTo>
                <a:lnTo>
                  <a:pt x="1433906" y="120853"/>
                </a:lnTo>
                <a:lnTo>
                  <a:pt x="1452270" y="82677"/>
                </a:lnTo>
                <a:lnTo>
                  <a:pt x="1471409" y="44323"/>
                </a:lnTo>
                <a:lnTo>
                  <a:pt x="1493151" y="2146"/>
                </a:lnTo>
                <a:close/>
              </a:path>
              <a:path w="3542029" h="705485">
                <a:moveTo>
                  <a:pt x="1712417" y="143103"/>
                </a:moveTo>
                <a:lnTo>
                  <a:pt x="1704962" y="144437"/>
                </a:lnTo>
                <a:lnTo>
                  <a:pt x="1688998" y="145719"/>
                </a:lnTo>
                <a:lnTo>
                  <a:pt x="1663865" y="146570"/>
                </a:lnTo>
                <a:lnTo>
                  <a:pt x="1641017" y="146570"/>
                </a:lnTo>
                <a:lnTo>
                  <a:pt x="1640598" y="114960"/>
                </a:lnTo>
                <a:lnTo>
                  <a:pt x="1640840" y="84467"/>
                </a:lnTo>
                <a:lnTo>
                  <a:pt x="1680375" y="85051"/>
                </a:lnTo>
                <a:lnTo>
                  <a:pt x="1697482" y="86017"/>
                </a:lnTo>
                <a:lnTo>
                  <a:pt x="1704746" y="86741"/>
                </a:lnTo>
                <a:lnTo>
                  <a:pt x="1703654" y="82080"/>
                </a:lnTo>
                <a:lnTo>
                  <a:pt x="1703412" y="75628"/>
                </a:lnTo>
                <a:lnTo>
                  <a:pt x="1704733" y="68834"/>
                </a:lnTo>
                <a:lnTo>
                  <a:pt x="1665401" y="70904"/>
                </a:lnTo>
                <a:lnTo>
                  <a:pt x="1640852" y="71272"/>
                </a:lnTo>
                <a:lnTo>
                  <a:pt x="1640598" y="38214"/>
                </a:lnTo>
                <a:lnTo>
                  <a:pt x="1641576" y="17208"/>
                </a:lnTo>
                <a:lnTo>
                  <a:pt x="1673047" y="18021"/>
                </a:lnTo>
                <a:lnTo>
                  <a:pt x="1710702" y="20256"/>
                </a:lnTo>
                <a:lnTo>
                  <a:pt x="1709648" y="15709"/>
                </a:lnTo>
                <a:lnTo>
                  <a:pt x="1709394" y="9423"/>
                </a:lnTo>
                <a:lnTo>
                  <a:pt x="1710702" y="2806"/>
                </a:lnTo>
                <a:lnTo>
                  <a:pt x="1673364" y="3949"/>
                </a:lnTo>
                <a:lnTo>
                  <a:pt x="1650060" y="3949"/>
                </a:lnTo>
                <a:lnTo>
                  <a:pt x="1612912" y="2819"/>
                </a:lnTo>
                <a:lnTo>
                  <a:pt x="1614944" y="47929"/>
                </a:lnTo>
                <a:lnTo>
                  <a:pt x="1614944" y="115379"/>
                </a:lnTo>
                <a:lnTo>
                  <a:pt x="1612912" y="160286"/>
                </a:lnTo>
                <a:lnTo>
                  <a:pt x="1630984" y="159753"/>
                </a:lnTo>
                <a:lnTo>
                  <a:pt x="1693837" y="159753"/>
                </a:lnTo>
                <a:lnTo>
                  <a:pt x="1712290" y="160312"/>
                </a:lnTo>
                <a:lnTo>
                  <a:pt x="1710944" y="156425"/>
                </a:lnTo>
                <a:lnTo>
                  <a:pt x="1710918" y="148018"/>
                </a:lnTo>
                <a:lnTo>
                  <a:pt x="1711401" y="146126"/>
                </a:lnTo>
                <a:lnTo>
                  <a:pt x="1712417" y="143103"/>
                </a:lnTo>
                <a:close/>
              </a:path>
              <a:path w="3542029" h="705485">
                <a:moveTo>
                  <a:pt x="1989582" y="160921"/>
                </a:moveTo>
                <a:lnTo>
                  <a:pt x="1953437" y="124714"/>
                </a:lnTo>
                <a:lnTo>
                  <a:pt x="1945081" y="115633"/>
                </a:lnTo>
                <a:lnTo>
                  <a:pt x="1938350" y="108369"/>
                </a:lnTo>
                <a:lnTo>
                  <a:pt x="1929980" y="99390"/>
                </a:lnTo>
                <a:lnTo>
                  <a:pt x="1925904" y="94957"/>
                </a:lnTo>
                <a:lnTo>
                  <a:pt x="1918385" y="86690"/>
                </a:lnTo>
                <a:lnTo>
                  <a:pt x="1916036" y="84137"/>
                </a:lnTo>
                <a:lnTo>
                  <a:pt x="1952955" y="69380"/>
                </a:lnTo>
                <a:lnTo>
                  <a:pt x="1967572" y="47612"/>
                </a:lnTo>
                <a:lnTo>
                  <a:pt x="1967572" y="33096"/>
                </a:lnTo>
                <a:lnTo>
                  <a:pt x="1940521" y="6362"/>
                </a:lnTo>
                <a:lnTo>
                  <a:pt x="1940521" y="36918"/>
                </a:lnTo>
                <a:lnTo>
                  <a:pt x="1940521" y="48628"/>
                </a:lnTo>
                <a:lnTo>
                  <a:pt x="1909216" y="73101"/>
                </a:lnTo>
                <a:lnTo>
                  <a:pt x="1889137" y="74612"/>
                </a:lnTo>
                <a:lnTo>
                  <a:pt x="1883397" y="74409"/>
                </a:lnTo>
                <a:lnTo>
                  <a:pt x="1881289" y="74295"/>
                </a:lnTo>
                <a:lnTo>
                  <a:pt x="1879282" y="74104"/>
                </a:lnTo>
                <a:lnTo>
                  <a:pt x="1877390" y="73825"/>
                </a:lnTo>
                <a:lnTo>
                  <a:pt x="1877517" y="48628"/>
                </a:lnTo>
                <a:lnTo>
                  <a:pt x="1896160" y="14973"/>
                </a:lnTo>
                <a:lnTo>
                  <a:pt x="1906536" y="14973"/>
                </a:lnTo>
                <a:lnTo>
                  <a:pt x="1940521" y="36918"/>
                </a:lnTo>
                <a:lnTo>
                  <a:pt x="1940521" y="6362"/>
                </a:lnTo>
                <a:lnTo>
                  <a:pt x="1939353" y="5956"/>
                </a:lnTo>
                <a:lnTo>
                  <a:pt x="1932546" y="4724"/>
                </a:lnTo>
                <a:lnTo>
                  <a:pt x="1927402" y="4038"/>
                </a:lnTo>
                <a:lnTo>
                  <a:pt x="1923821" y="3543"/>
                </a:lnTo>
                <a:lnTo>
                  <a:pt x="1914740" y="2997"/>
                </a:lnTo>
                <a:lnTo>
                  <a:pt x="1905495" y="2997"/>
                </a:lnTo>
                <a:lnTo>
                  <a:pt x="1889023" y="3886"/>
                </a:lnTo>
                <a:lnTo>
                  <a:pt x="1881606" y="4038"/>
                </a:lnTo>
                <a:lnTo>
                  <a:pt x="1874164" y="3962"/>
                </a:lnTo>
                <a:lnTo>
                  <a:pt x="1866836" y="3695"/>
                </a:lnTo>
                <a:lnTo>
                  <a:pt x="1857044" y="3213"/>
                </a:lnTo>
                <a:lnTo>
                  <a:pt x="1849716" y="2768"/>
                </a:lnTo>
                <a:lnTo>
                  <a:pt x="1850567" y="19507"/>
                </a:lnTo>
                <a:lnTo>
                  <a:pt x="1851253" y="33820"/>
                </a:lnTo>
                <a:lnTo>
                  <a:pt x="1851545" y="40970"/>
                </a:lnTo>
                <a:lnTo>
                  <a:pt x="1851748" y="48183"/>
                </a:lnTo>
                <a:lnTo>
                  <a:pt x="1851863" y="108369"/>
                </a:lnTo>
                <a:lnTo>
                  <a:pt x="1851748" y="115633"/>
                </a:lnTo>
                <a:lnTo>
                  <a:pt x="1851545" y="122885"/>
                </a:lnTo>
                <a:lnTo>
                  <a:pt x="1851228" y="130581"/>
                </a:lnTo>
                <a:lnTo>
                  <a:pt x="1850504" y="145389"/>
                </a:lnTo>
                <a:lnTo>
                  <a:pt x="1849704" y="160362"/>
                </a:lnTo>
                <a:lnTo>
                  <a:pt x="1859813" y="159613"/>
                </a:lnTo>
                <a:lnTo>
                  <a:pt x="1869452" y="159613"/>
                </a:lnTo>
                <a:lnTo>
                  <a:pt x="1879600" y="160362"/>
                </a:lnTo>
                <a:lnTo>
                  <a:pt x="1879561" y="159613"/>
                </a:lnTo>
                <a:lnTo>
                  <a:pt x="1877555" y="115633"/>
                </a:lnTo>
                <a:lnTo>
                  <a:pt x="1877390" y="86690"/>
                </a:lnTo>
                <a:lnTo>
                  <a:pt x="1884413" y="86690"/>
                </a:lnTo>
                <a:lnTo>
                  <a:pt x="1912988" y="115773"/>
                </a:lnTo>
                <a:lnTo>
                  <a:pt x="1939264" y="145389"/>
                </a:lnTo>
                <a:lnTo>
                  <a:pt x="1951837" y="160337"/>
                </a:lnTo>
                <a:lnTo>
                  <a:pt x="1955317" y="159905"/>
                </a:lnTo>
                <a:lnTo>
                  <a:pt x="1957781" y="159753"/>
                </a:lnTo>
                <a:lnTo>
                  <a:pt x="1978202" y="159753"/>
                </a:lnTo>
                <a:lnTo>
                  <a:pt x="1980742" y="159905"/>
                </a:lnTo>
                <a:lnTo>
                  <a:pt x="1989582" y="160921"/>
                </a:lnTo>
                <a:close/>
              </a:path>
              <a:path w="3542029" h="705485">
                <a:moveTo>
                  <a:pt x="2206015" y="103022"/>
                </a:moveTo>
                <a:lnTo>
                  <a:pt x="2203818" y="96024"/>
                </a:lnTo>
                <a:lnTo>
                  <a:pt x="2195233" y="85686"/>
                </a:lnTo>
                <a:lnTo>
                  <a:pt x="2189886" y="81457"/>
                </a:lnTo>
                <a:lnTo>
                  <a:pt x="2183587" y="78219"/>
                </a:lnTo>
                <a:lnTo>
                  <a:pt x="2177427" y="75044"/>
                </a:lnTo>
                <a:lnTo>
                  <a:pt x="2170684" y="72339"/>
                </a:lnTo>
                <a:lnTo>
                  <a:pt x="2156650" y="68021"/>
                </a:lnTo>
                <a:lnTo>
                  <a:pt x="2150122" y="65582"/>
                </a:lnTo>
                <a:lnTo>
                  <a:pt x="2138311" y="60236"/>
                </a:lnTo>
                <a:lnTo>
                  <a:pt x="2133396" y="56946"/>
                </a:lnTo>
                <a:lnTo>
                  <a:pt x="2125802" y="49466"/>
                </a:lnTo>
                <a:lnTo>
                  <a:pt x="2123935" y="44348"/>
                </a:lnTo>
                <a:lnTo>
                  <a:pt x="2123935" y="34137"/>
                </a:lnTo>
                <a:lnTo>
                  <a:pt x="2150884" y="12077"/>
                </a:lnTo>
                <a:lnTo>
                  <a:pt x="2160041" y="12077"/>
                </a:lnTo>
                <a:lnTo>
                  <a:pt x="2185085" y="33070"/>
                </a:lnTo>
                <a:lnTo>
                  <a:pt x="2191283" y="33070"/>
                </a:lnTo>
                <a:lnTo>
                  <a:pt x="2193696" y="23799"/>
                </a:lnTo>
                <a:lnTo>
                  <a:pt x="2195703" y="18351"/>
                </a:lnTo>
                <a:lnTo>
                  <a:pt x="2196973" y="15748"/>
                </a:lnTo>
                <a:lnTo>
                  <a:pt x="2199360" y="11887"/>
                </a:lnTo>
                <a:lnTo>
                  <a:pt x="2192528" y="7200"/>
                </a:lnTo>
                <a:lnTo>
                  <a:pt x="2186622" y="4432"/>
                </a:lnTo>
                <a:lnTo>
                  <a:pt x="2174062" y="889"/>
                </a:lnTo>
                <a:lnTo>
                  <a:pt x="2166582" y="0"/>
                </a:lnTo>
                <a:lnTo>
                  <a:pt x="2149233" y="0"/>
                </a:lnTo>
                <a:lnTo>
                  <a:pt x="2110321" y="16154"/>
                </a:lnTo>
                <a:lnTo>
                  <a:pt x="2099487" y="37630"/>
                </a:lnTo>
                <a:lnTo>
                  <a:pt x="2099487" y="53289"/>
                </a:lnTo>
                <a:lnTo>
                  <a:pt x="2128024" y="83007"/>
                </a:lnTo>
                <a:lnTo>
                  <a:pt x="2148840" y="90347"/>
                </a:lnTo>
                <a:lnTo>
                  <a:pt x="2155380" y="92798"/>
                </a:lnTo>
                <a:lnTo>
                  <a:pt x="2167191" y="98005"/>
                </a:lnTo>
                <a:lnTo>
                  <a:pt x="2172119" y="101257"/>
                </a:lnTo>
                <a:lnTo>
                  <a:pt x="2179701" y="108724"/>
                </a:lnTo>
                <a:lnTo>
                  <a:pt x="2181580" y="113779"/>
                </a:lnTo>
                <a:lnTo>
                  <a:pt x="2181580" y="124294"/>
                </a:lnTo>
                <a:lnTo>
                  <a:pt x="2151811" y="150596"/>
                </a:lnTo>
                <a:lnTo>
                  <a:pt x="2141055" y="150596"/>
                </a:lnTo>
                <a:lnTo>
                  <a:pt x="2108377" y="130987"/>
                </a:lnTo>
                <a:lnTo>
                  <a:pt x="2106498" y="127355"/>
                </a:lnTo>
                <a:lnTo>
                  <a:pt x="2100211" y="127355"/>
                </a:lnTo>
                <a:lnTo>
                  <a:pt x="2098941" y="136779"/>
                </a:lnTo>
                <a:lnTo>
                  <a:pt x="2097773" y="142113"/>
                </a:lnTo>
                <a:lnTo>
                  <a:pt x="2096719" y="145110"/>
                </a:lnTo>
                <a:lnTo>
                  <a:pt x="2094598" y="149771"/>
                </a:lnTo>
                <a:lnTo>
                  <a:pt x="2100503" y="153873"/>
                </a:lnTo>
                <a:lnTo>
                  <a:pt x="2140115" y="163106"/>
                </a:lnTo>
                <a:lnTo>
                  <a:pt x="2147620" y="162877"/>
                </a:lnTo>
                <a:lnTo>
                  <a:pt x="2194191" y="143725"/>
                </a:lnTo>
                <a:lnTo>
                  <a:pt x="2206015" y="118681"/>
                </a:lnTo>
                <a:lnTo>
                  <a:pt x="2206015" y="103022"/>
                </a:lnTo>
                <a:close/>
              </a:path>
              <a:path w="3542029" h="705485">
                <a:moveTo>
                  <a:pt x="2364600" y="2603"/>
                </a:moveTo>
                <a:lnTo>
                  <a:pt x="2351659" y="4127"/>
                </a:lnTo>
                <a:lnTo>
                  <a:pt x="2347620" y="4127"/>
                </a:lnTo>
                <a:lnTo>
                  <a:pt x="2334691" y="2603"/>
                </a:lnTo>
                <a:lnTo>
                  <a:pt x="2336736" y="48183"/>
                </a:lnTo>
                <a:lnTo>
                  <a:pt x="2336736" y="115633"/>
                </a:lnTo>
                <a:lnTo>
                  <a:pt x="2334691" y="160362"/>
                </a:lnTo>
                <a:lnTo>
                  <a:pt x="2344813" y="159613"/>
                </a:lnTo>
                <a:lnTo>
                  <a:pt x="2354453" y="159613"/>
                </a:lnTo>
                <a:lnTo>
                  <a:pt x="2364600" y="160362"/>
                </a:lnTo>
                <a:lnTo>
                  <a:pt x="2362555" y="115773"/>
                </a:lnTo>
                <a:lnTo>
                  <a:pt x="2362555" y="48056"/>
                </a:lnTo>
                <a:lnTo>
                  <a:pt x="2363038" y="33820"/>
                </a:lnTo>
                <a:lnTo>
                  <a:pt x="2364600" y="2603"/>
                </a:lnTo>
                <a:close/>
              </a:path>
              <a:path w="3542029" h="705485">
                <a:moveTo>
                  <a:pt x="2626169" y="21158"/>
                </a:moveTo>
                <a:lnTo>
                  <a:pt x="2624455" y="15862"/>
                </a:lnTo>
                <a:lnTo>
                  <a:pt x="2624048" y="13716"/>
                </a:lnTo>
                <a:lnTo>
                  <a:pt x="2624048" y="11963"/>
                </a:lnTo>
                <a:lnTo>
                  <a:pt x="2624048" y="10337"/>
                </a:lnTo>
                <a:lnTo>
                  <a:pt x="2624455" y="8089"/>
                </a:lnTo>
                <a:lnTo>
                  <a:pt x="2625991" y="2844"/>
                </a:lnTo>
                <a:lnTo>
                  <a:pt x="2573007" y="3949"/>
                </a:lnTo>
                <a:lnTo>
                  <a:pt x="2539085" y="3949"/>
                </a:lnTo>
                <a:lnTo>
                  <a:pt x="2486101" y="2844"/>
                </a:lnTo>
                <a:lnTo>
                  <a:pt x="2487638" y="8102"/>
                </a:lnTo>
                <a:lnTo>
                  <a:pt x="2488057" y="10274"/>
                </a:lnTo>
                <a:lnTo>
                  <a:pt x="2488057" y="13627"/>
                </a:lnTo>
                <a:lnTo>
                  <a:pt x="2487638" y="15849"/>
                </a:lnTo>
                <a:lnTo>
                  <a:pt x="2485923" y="21158"/>
                </a:lnTo>
                <a:lnTo>
                  <a:pt x="2496769" y="19951"/>
                </a:lnTo>
                <a:lnTo>
                  <a:pt x="2525484" y="18516"/>
                </a:lnTo>
                <a:lnTo>
                  <a:pt x="2542578" y="18326"/>
                </a:lnTo>
                <a:lnTo>
                  <a:pt x="2543251" y="51574"/>
                </a:lnTo>
                <a:lnTo>
                  <a:pt x="2543137" y="115633"/>
                </a:lnTo>
                <a:lnTo>
                  <a:pt x="2541092" y="160362"/>
                </a:lnTo>
                <a:lnTo>
                  <a:pt x="2551214" y="159613"/>
                </a:lnTo>
                <a:lnTo>
                  <a:pt x="2560866" y="159613"/>
                </a:lnTo>
                <a:lnTo>
                  <a:pt x="2571000" y="160362"/>
                </a:lnTo>
                <a:lnTo>
                  <a:pt x="2568956" y="115773"/>
                </a:lnTo>
                <a:lnTo>
                  <a:pt x="2568829" y="51600"/>
                </a:lnTo>
                <a:lnTo>
                  <a:pt x="2569514" y="18326"/>
                </a:lnTo>
                <a:lnTo>
                  <a:pt x="2601404" y="19100"/>
                </a:lnTo>
                <a:lnTo>
                  <a:pt x="2619464" y="20332"/>
                </a:lnTo>
                <a:lnTo>
                  <a:pt x="2626169" y="21158"/>
                </a:lnTo>
                <a:close/>
              </a:path>
              <a:path w="3542029" h="705485">
                <a:moveTo>
                  <a:pt x="2884335" y="2082"/>
                </a:moveTo>
                <a:lnTo>
                  <a:pt x="2875153" y="3657"/>
                </a:lnTo>
                <a:lnTo>
                  <a:pt x="2871863" y="4025"/>
                </a:lnTo>
                <a:lnTo>
                  <a:pt x="2869565" y="4025"/>
                </a:lnTo>
                <a:lnTo>
                  <a:pt x="2867241" y="4025"/>
                </a:lnTo>
                <a:lnTo>
                  <a:pt x="2858249" y="2679"/>
                </a:lnTo>
                <a:lnTo>
                  <a:pt x="2850375" y="16878"/>
                </a:lnTo>
                <a:lnTo>
                  <a:pt x="2838208" y="37185"/>
                </a:lnTo>
                <a:lnTo>
                  <a:pt x="2817215" y="68872"/>
                </a:lnTo>
                <a:lnTo>
                  <a:pt x="2810230" y="78613"/>
                </a:lnTo>
                <a:lnTo>
                  <a:pt x="2780233" y="32664"/>
                </a:lnTo>
                <a:lnTo>
                  <a:pt x="2761742" y="2755"/>
                </a:lnTo>
                <a:lnTo>
                  <a:pt x="2748724" y="4127"/>
                </a:lnTo>
                <a:lnTo>
                  <a:pt x="2743860" y="4127"/>
                </a:lnTo>
                <a:lnTo>
                  <a:pt x="2727706" y="2362"/>
                </a:lnTo>
                <a:lnTo>
                  <a:pt x="2793225" y="96062"/>
                </a:lnTo>
                <a:lnTo>
                  <a:pt x="2792755" y="138023"/>
                </a:lnTo>
                <a:lnTo>
                  <a:pt x="2791841" y="152019"/>
                </a:lnTo>
                <a:lnTo>
                  <a:pt x="2790837" y="160388"/>
                </a:lnTo>
                <a:lnTo>
                  <a:pt x="2801137" y="159613"/>
                </a:lnTo>
                <a:lnTo>
                  <a:pt x="2810789" y="159613"/>
                </a:lnTo>
                <a:lnTo>
                  <a:pt x="2821051" y="160375"/>
                </a:lnTo>
                <a:lnTo>
                  <a:pt x="2820136" y="150939"/>
                </a:lnTo>
                <a:lnTo>
                  <a:pt x="2818714" y="98920"/>
                </a:lnTo>
                <a:lnTo>
                  <a:pt x="2818714" y="93560"/>
                </a:lnTo>
                <a:lnTo>
                  <a:pt x="2824670" y="83985"/>
                </a:lnTo>
                <a:lnTo>
                  <a:pt x="2845485" y="53746"/>
                </a:lnTo>
                <a:lnTo>
                  <a:pt x="2884335" y="2082"/>
                </a:lnTo>
                <a:close/>
              </a:path>
              <a:path w="3542029" h="705485">
                <a:moveTo>
                  <a:pt x="3336391" y="81889"/>
                </a:moveTo>
                <a:lnTo>
                  <a:pt x="3324999" y="39954"/>
                </a:lnTo>
                <a:lnTo>
                  <a:pt x="3306724" y="20243"/>
                </a:lnTo>
                <a:lnTo>
                  <a:pt x="3306724" y="81889"/>
                </a:lnTo>
                <a:lnTo>
                  <a:pt x="3306394" y="90665"/>
                </a:lnTo>
                <a:lnTo>
                  <a:pt x="3291078" y="130403"/>
                </a:lnTo>
                <a:lnTo>
                  <a:pt x="3257918" y="149390"/>
                </a:lnTo>
                <a:lnTo>
                  <a:pt x="3236595" y="151714"/>
                </a:lnTo>
                <a:lnTo>
                  <a:pt x="3229343" y="151460"/>
                </a:lnTo>
                <a:lnTo>
                  <a:pt x="3191751" y="138925"/>
                </a:lnTo>
                <a:lnTo>
                  <a:pt x="3169742" y="106387"/>
                </a:lnTo>
                <a:lnTo>
                  <a:pt x="3166732" y="81889"/>
                </a:lnTo>
                <a:lnTo>
                  <a:pt x="3167062" y="73126"/>
                </a:lnTo>
                <a:lnTo>
                  <a:pt x="3182378" y="33401"/>
                </a:lnTo>
                <a:lnTo>
                  <a:pt x="3215525" y="14414"/>
                </a:lnTo>
                <a:lnTo>
                  <a:pt x="3236595" y="12077"/>
                </a:lnTo>
                <a:lnTo>
                  <a:pt x="3243961" y="12344"/>
                </a:lnTo>
                <a:lnTo>
                  <a:pt x="3281705" y="24866"/>
                </a:lnTo>
                <a:lnTo>
                  <a:pt x="3303714" y="57404"/>
                </a:lnTo>
                <a:lnTo>
                  <a:pt x="3306724" y="81889"/>
                </a:lnTo>
                <a:lnTo>
                  <a:pt x="3306724" y="20243"/>
                </a:lnTo>
                <a:lnTo>
                  <a:pt x="3267481" y="3086"/>
                </a:lnTo>
                <a:lnTo>
                  <a:pt x="3236595" y="0"/>
                </a:lnTo>
                <a:lnTo>
                  <a:pt x="3225990" y="355"/>
                </a:lnTo>
                <a:lnTo>
                  <a:pt x="3187763" y="8521"/>
                </a:lnTo>
                <a:lnTo>
                  <a:pt x="3153245" y="33210"/>
                </a:lnTo>
                <a:lnTo>
                  <a:pt x="3137535" y="72478"/>
                </a:lnTo>
                <a:lnTo>
                  <a:pt x="3137077" y="81889"/>
                </a:lnTo>
                <a:lnTo>
                  <a:pt x="3137535" y="91313"/>
                </a:lnTo>
                <a:lnTo>
                  <a:pt x="3153245" y="130581"/>
                </a:lnTo>
                <a:lnTo>
                  <a:pt x="3187789" y="155092"/>
                </a:lnTo>
                <a:lnTo>
                  <a:pt x="3225990" y="162788"/>
                </a:lnTo>
                <a:lnTo>
                  <a:pt x="3236595" y="163106"/>
                </a:lnTo>
                <a:lnTo>
                  <a:pt x="3247313" y="162788"/>
                </a:lnTo>
                <a:lnTo>
                  <a:pt x="3285667" y="155092"/>
                </a:lnTo>
                <a:lnTo>
                  <a:pt x="3320211" y="130581"/>
                </a:lnTo>
                <a:lnTo>
                  <a:pt x="3335921" y="91313"/>
                </a:lnTo>
                <a:lnTo>
                  <a:pt x="3336391" y="81889"/>
                </a:lnTo>
                <a:close/>
              </a:path>
              <a:path w="3542029" h="705485">
                <a:moveTo>
                  <a:pt x="3530460" y="20370"/>
                </a:moveTo>
                <a:lnTo>
                  <a:pt x="3529368" y="15722"/>
                </a:lnTo>
                <a:lnTo>
                  <a:pt x="3529126" y="9423"/>
                </a:lnTo>
                <a:lnTo>
                  <a:pt x="3530422" y="2832"/>
                </a:lnTo>
                <a:lnTo>
                  <a:pt x="3489845" y="3949"/>
                </a:lnTo>
                <a:lnTo>
                  <a:pt x="3466376" y="3949"/>
                </a:lnTo>
                <a:lnTo>
                  <a:pt x="3429241" y="2819"/>
                </a:lnTo>
                <a:lnTo>
                  <a:pt x="3431273" y="48183"/>
                </a:lnTo>
                <a:lnTo>
                  <a:pt x="3431273" y="115633"/>
                </a:lnTo>
                <a:lnTo>
                  <a:pt x="3429228" y="160362"/>
                </a:lnTo>
                <a:lnTo>
                  <a:pt x="3439350" y="159613"/>
                </a:lnTo>
                <a:lnTo>
                  <a:pt x="3449002" y="159613"/>
                </a:lnTo>
                <a:lnTo>
                  <a:pt x="3459137" y="160362"/>
                </a:lnTo>
                <a:lnTo>
                  <a:pt x="3457092" y="115773"/>
                </a:lnTo>
                <a:lnTo>
                  <a:pt x="3456940" y="84010"/>
                </a:lnTo>
                <a:lnTo>
                  <a:pt x="3501834" y="84569"/>
                </a:lnTo>
                <a:lnTo>
                  <a:pt x="3517620" y="85344"/>
                </a:lnTo>
                <a:lnTo>
                  <a:pt x="3524948" y="86106"/>
                </a:lnTo>
                <a:lnTo>
                  <a:pt x="3523450" y="81330"/>
                </a:lnTo>
                <a:lnTo>
                  <a:pt x="3523119" y="79248"/>
                </a:lnTo>
                <a:lnTo>
                  <a:pt x="3523119" y="75145"/>
                </a:lnTo>
                <a:lnTo>
                  <a:pt x="3523450" y="73063"/>
                </a:lnTo>
                <a:lnTo>
                  <a:pt x="3524923" y="68351"/>
                </a:lnTo>
                <a:lnTo>
                  <a:pt x="3505454" y="69723"/>
                </a:lnTo>
                <a:lnTo>
                  <a:pt x="3464991" y="70802"/>
                </a:lnTo>
                <a:lnTo>
                  <a:pt x="3456927" y="70827"/>
                </a:lnTo>
                <a:lnTo>
                  <a:pt x="3456978" y="21755"/>
                </a:lnTo>
                <a:lnTo>
                  <a:pt x="3457130" y="17208"/>
                </a:lnTo>
                <a:lnTo>
                  <a:pt x="3504196" y="18516"/>
                </a:lnTo>
                <a:lnTo>
                  <a:pt x="3523030" y="19659"/>
                </a:lnTo>
                <a:lnTo>
                  <a:pt x="3530460" y="20370"/>
                </a:lnTo>
                <a:close/>
              </a:path>
              <a:path w="3542029" h="705485">
                <a:moveTo>
                  <a:pt x="3541674" y="693737"/>
                </a:moveTo>
                <a:lnTo>
                  <a:pt x="3538093" y="690435"/>
                </a:lnTo>
                <a:lnTo>
                  <a:pt x="340156" y="690435"/>
                </a:lnTo>
                <a:lnTo>
                  <a:pt x="336575" y="693737"/>
                </a:lnTo>
                <a:lnTo>
                  <a:pt x="336575" y="701890"/>
                </a:lnTo>
                <a:lnTo>
                  <a:pt x="340156" y="705192"/>
                </a:lnTo>
                <a:lnTo>
                  <a:pt x="3533673" y="705192"/>
                </a:lnTo>
                <a:lnTo>
                  <a:pt x="3538093" y="705192"/>
                </a:lnTo>
                <a:lnTo>
                  <a:pt x="3541674" y="701890"/>
                </a:lnTo>
                <a:lnTo>
                  <a:pt x="3541674" y="693737"/>
                </a:lnTo>
                <a:close/>
              </a:path>
            </a:pathLst>
          </a:custGeom>
          <a:solidFill>
            <a:srgbClr val="00304F"/>
          </a:solidFill>
        </xdr:spPr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62F9A0B8-6B71-48E0-BEB3-D1301C2EEE99}"/>
              </a:ext>
            </a:extLst>
          </xdr:cNvPr>
          <xdr:cNvSpPr/>
        </xdr:nvSpPr>
        <xdr:spPr>
          <a:xfrm>
            <a:off x="437572" y="70650"/>
            <a:ext cx="281305" cy="229870"/>
          </a:xfrm>
          <a:custGeom>
            <a:avLst/>
            <a:gdLst/>
            <a:ahLst/>
            <a:cxnLst/>
            <a:rect l="0" t="0" r="0" b="0"/>
            <a:pathLst>
              <a:path w="281305" h="229870">
                <a:moveTo>
                  <a:pt x="49060" y="0"/>
                </a:moveTo>
                <a:lnTo>
                  <a:pt x="48552" y="0"/>
                </a:lnTo>
                <a:lnTo>
                  <a:pt x="48215" y="279"/>
                </a:lnTo>
                <a:lnTo>
                  <a:pt x="27753" y="20856"/>
                </a:lnTo>
                <a:lnTo>
                  <a:pt x="12615" y="44713"/>
                </a:lnTo>
                <a:lnTo>
                  <a:pt x="3224" y="70984"/>
                </a:lnTo>
                <a:lnTo>
                  <a:pt x="0" y="98805"/>
                </a:lnTo>
                <a:lnTo>
                  <a:pt x="7176" y="140076"/>
                </a:lnTo>
                <a:lnTo>
                  <a:pt x="27150" y="175955"/>
                </a:lnTo>
                <a:lnTo>
                  <a:pt x="57589" y="204270"/>
                </a:lnTo>
                <a:lnTo>
                  <a:pt x="96160" y="222851"/>
                </a:lnTo>
                <a:lnTo>
                  <a:pt x="140531" y="229527"/>
                </a:lnTo>
                <a:lnTo>
                  <a:pt x="184902" y="222851"/>
                </a:lnTo>
                <a:lnTo>
                  <a:pt x="223474" y="204270"/>
                </a:lnTo>
                <a:lnTo>
                  <a:pt x="249977" y="179616"/>
                </a:lnTo>
                <a:lnTo>
                  <a:pt x="140531" y="179616"/>
                </a:lnTo>
                <a:lnTo>
                  <a:pt x="96254" y="170852"/>
                </a:lnTo>
                <a:lnTo>
                  <a:pt x="60057" y="146965"/>
                </a:lnTo>
                <a:lnTo>
                  <a:pt x="35632" y="111566"/>
                </a:lnTo>
                <a:lnTo>
                  <a:pt x="26670" y="68262"/>
                </a:lnTo>
                <a:lnTo>
                  <a:pt x="28137" y="50268"/>
                </a:lnTo>
                <a:lnTo>
                  <a:pt x="32488" y="32962"/>
                </a:lnTo>
                <a:lnTo>
                  <a:pt x="39641" y="16581"/>
                </a:lnTo>
                <a:lnTo>
                  <a:pt x="49517" y="1358"/>
                </a:lnTo>
                <a:lnTo>
                  <a:pt x="49777" y="1015"/>
                </a:lnTo>
                <a:lnTo>
                  <a:pt x="49726" y="558"/>
                </a:lnTo>
                <a:lnTo>
                  <a:pt x="49060" y="0"/>
                </a:lnTo>
                <a:close/>
              </a:path>
              <a:path w="281305" h="229870">
                <a:moveTo>
                  <a:pt x="232511" y="0"/>
                </a:moveTo>
                <a:lnTo>
                  <a:pt x="232003" y="0"/>
                </a:lnTo>
                <a:lnTo>
                  <a:pt x="231336" y="558"/>
                </a:lnTo>
                <a:lnTo>
                  <a:pt x="231279" y="1015"/>
                </a:lnTo>
                <a:lnTo>
                  <a:pt x="231540" y="1358"/>
                </a:lnTo>
                <a:lnTo>
                  <a:pt x="241417" y="16581"/>
                </a:lnTo>
                <a:lnTo>
                  <a:pt x="248572" y="32962"/>
                </a:lnTo>
                <a:lnTo>
                  <a:pt x="252924" y="50268"/>
                </a:lnTo>
                <a:lnTo>
                  <a:pt x="254393" y="68262"/>
                </a:lnTo>
                <a:lnTo>
                  <a:pt x="245431" y="111566"/>
                </a:lnTo>
                <a:lnTo>
                  <a:pt x="221006" y="146965"/>
                </a:lnTo>
                <a:lnTo>
                  <a:pt x="184809" y="170852"/>
                </a:lnTo>
                <a:lnTo>
                  <a:pt x="140531" y="179616"/>
                </a:lnTo>
                <a:lnTo>
                  <a:pt x="249977" y="179616"/>
                </a:lnTo>
                <a:lnTo>
                  <a:pt x="253913" y="175955"/>
                </a:lnTo>
                <a:lnTo>
                  <a:pt x="273887" y="140076"/>
                </a:lnTo>
                <a:lnTo>
                  <a:pt x="281063" y="98805"/>
                </a:lnTo>
                <a:lnTo>
                  <a:pt x="277839" y="70984"/>
                </a:lnTo>
                <a:lnTo>
                  <a:pt x="268447" y="44713"/>
                </a:lnTo>
                <a:lnTo>
                  <a:pt x="253310" y="20856"/>
                </a:lnTo>
                <a:lnTo>
                  <a:pt x="232848" y="279"/>
                </a:lnTo>
                <a:lnTo>
                  <a:pt x="232511" y="0"/>
                </a:lnTo>
                <a:close/>
              </a:path>
              <a:path w="281305" h="229870">
                <a:moveTo>
                  <a:pt x="105555" y="44716"/>
                </a:moveTo>
                <a:lnTo>
                  <a:pt x="63906" y="44716"/>
                </a:lnTo>
                <a:lnTo>
                  <a:pt x="66319" y="45034"/>
                </a:lnTo>
                <a:lnTo>
                  <a:pt x="73031" y="45656"/>
                </a:lnTo>
                <a:lnTo>
                  <a:pt x="74111" y="49644"/>
                </a:lnTo>
                <a:lnTo>
                  <a:pt x="74237" y="51511"/>
                </a:lnTo>
                <a:lnTo>
                  <a:pt x="74361" y="56946"/>
                </a:lnTo>
                <a:lnTo>
                  <a:pt x="73659" y="64630"/>
                </a:lnTo>
                <a:lnTo>
                  <a:pt x="76600" y="78028"/>
                </a:lnTo>
                <a:lnTo>
                  <a:pt x="80957" y="87737"/>
                </a:lnTo>
                <a:lnTo>
                  <a:pt x="88695" y="96626"/>
                </a:lnTo>
                <a:lnTo>
                  <a:pt x="98354" y="104255"/>
                </a:lnTo>
                <a:lnTo>
                  <a:pt x="108477" y="110185"/>
                </a:lnTo>
                <a:lnTo>
                  <a:pt x="93338" y="140525"/>
                </a:lnTo>
                <a:lnTo>
                  <a:pt x="101758" y="140525"/>
                </a:lnTo>
                <a:lnTo>
                  <a:pt x="115328" y="113334"/>
                </a:lnTo>
                <a:lnTo>
                  <a:pt x="181301" y="113334"/>
                </a:lnTo>
                <a:lnTo>
                  <a:pt x="129039" y="98453"/>
                </a:lnTo>
                <a:lnTo>
                  <a:pt x="98118" y="72866"/>
                </a:lnTo>
                <a:lnTo>
                  <a:pt x="95762" y="62433"/>
                </a:lnTo>
                <a:lnTo>
                  <a:pt x="96704" y="54648"/>
                </a:lnTo>
                <a:lnTo>
                  <a:pt x="98736" y="49644"/>
                </a:lnTo>
                <a:lnTo>
                  <a:pt x="102762" y="45681"/>
                </a:lnTo>
                <a:lnTo>
                  <a:pt x="105555" y="44716"/>
                </a:lnTo>
                <a:close/>
              </a:path>
              <a:path w="281305" h="229870">
                <a:moveTo>
                  <a:pt x="181301" y="113334"/>
                </a:moveTo>
                <a:lnTo>
                  <a:pt x="115328" y="113334"/>
                </a:lnTo>
                <a:lnTo>
                  <a:pt x="118122" y="114477"/>
                </a:lnTo>
                <a:lnTo>
                  <a:pt x="120599" y="115252"/>
                </a:lnTo>
                <a:lnTo>
                  <a:pt x="123094" y="115773"/>
                </a:lnTo>
                <a:lnTo>
                  <a:pt x="110743" y="140525"/>
                </a:lnTo>
                <a:lnTo>
                  <a:pt x="119170" y="140525"/>
                </a:lnTo>
                <a:lnTo>
                  <a:pt x="131076" y="116662"/>
                </a:lnTo>
                <a:lnTo>
                  <a:pt x="140249" y="116662"/>
                </a:lnTo>
                <a:lnTo>
                  <a:pt x="148844" y="116446"/>
                </a:lnTo>
                <a:lnTo>
                  <a:pt x="154406" y="115849"/>
                </a:lnTo>
                <a:lnTo>
                  <a:pt x="159569" y="115087"/>
                </a:lnTo>
                <a:lnTo>
                  <a:pt x="187367" y="115087"/>
                </a:lnTo>
                <a:lnTo>
                  <a:pt x="186747" y="114668"/>
                </a:lnTo>
                <a:lnTo>
                  <a:pt x="181301" y="113334"/>
                </a:lnTo>
                <a:close/>
              </a:path>
              <a:path w="281305" h="229870">
                <a:moveTo>
                  <a:pt x="187367" y="115087"/>
                </a:moveTo>
                <a:lnTo>
                  <a:pt x="159569" y="115087"/>
                </a:lnTo>
                <a:lnTo>
                  <a:pt x="204165" y="126428"/>
                </a:lnTo>
                <a:lnTo>
                  <a:pt x="187367" y="115087"/>
                </a:lnTo>
                <a:close/>
              </a:path>
              <a:path w="281305" h="229870">
                <a:moveTo>
                  <a:pt x="112852" y="49428"/>
                </a:moveTo>
                <a:lnTo>
                  <a:pt x="102597" y="62640"/>
                </a:lnTo>
                <a:lnTo>
                  <a:pt x="104636" y="70916"/>
                </a:lnTo>
                <a:lnTo>
                  <a:pt x="144486" y="96920"/>
                </a:lnTo>
                <a:lnTo>
                  <a:pt x="211268" y="113595"/>
                </a:lnTo>
                <a:lnTo>
                  <a:pt x="233051" y="118046"/>
                </a:lnTo>
                <a:lnTo>
                  <a:pt x="233476" y="118033"/>
                </a:lnTo>
                <a:lnTo>
                  <a:pt x="228188" y="116069"/>
                </a:lnTo>
                <a:lnTo>
                  <a:pt x="213021" y="109281"/>
                </a:lnTo>
                <a:lnTo>
                  <a:pt x="189023" y="96329"/>
                </a:lnTo>
                <a:lnTo>
                  <a:pt x="157238" y="75869"/>
                </a:lnTo>
                <a:lnTo>
                  <a:pt x="146827" y="68768"/>
                </a:lnTo>
                <a:lnTo>
                  <a:pt x="136978" y="62433"/>
                </a:lnTo>
                <a:lnTo>
                  <a:pt x="127689" y="56946"/>
                </a:lnTo>
                <a:lnTo>
                  <a:pt x="118960" y="52387"/>
                </a:lnTo>
                <a:lnTo>
                  <a:pt x="117144" y="51511"/>
                </a:lnTo>
                <a:lnTo>
                  <a:pt x="115658" y="50647"/>
                </a:lnTo>
                <a:lnTo>
                  <a:pt x="114382" y="49796"/>
                </a:lnTo>
                <a:lnTo>
                  <a:pt x="112852" y="49428"/>
                </a:lnTo>
                <a:close/>
              </a:path>
              <a:path w="281305" h="229870">
                <a:moveTo>
                  <a:pt x="140249" y="116662"/>
                </a:moveTo>
                <a:lnTo>
                  <a:pt x="131076" y="116662"/>
                </a:lnTo>
                <a:lnTo>
                  <a:pt x="134410" y="116789"/>
                </a:lnTo>
                <a:lnTo>
                  <a:pt x="140249" y="116662"/>
                </a:lnTo>
                <a:close/>
              </a:path>
              <a:path w="281305" h="229870">
                <a:moveTo>
                  <a:pt x="96094" y="25946"/>
                </a:moveTo>
                <a:lnTo>
                  <a:pt x="85890" y="26568"/>
                </a:lnTo>
                <a:lnTo>
                  <a:pt x="72967" y="31165"/>
                </a:lnTo>
                <a:lnTo>
                  <a:pt x="69443" y="37325"/>
                </a:lnTo>
                <a:lnTo>
                  <a:pt x="63639" y="37642"/>
                </a:lnTo>
                <a:lnTo>
                  <a:pt x="55156" y="40043"/>
                </a:lnTo>
                <a:lnTo>
                  <a:pt x="47586" y="45834"/>
                </a:lnTo>
                <a:lnTo>
                  <a:pt x="58032" y="45351"/>
                </a:lnTo>
                <a:lnTo>
                  <a:pt x="63906" y="44716"/>
                </a:lnTo>
                <a:lnTo>
                  <a:pt x="105564" y="44713"/>
                </a:lnTo>
                <a:lnTo>
                  <a:pt x="107797" y="43942"/>
                </a:lnTo>
                <a:lnTo>
                  <a:pt x="108121" y="43916"/>
                </a:lnTo>
                <a:lnTo>
                  <a:pt x="108438" y="43827"/>
                </a:lnTo>
                <a:lnTo>
                  <a:pt x="106553" y="41008"/>
                </a:lnTo>
                <a:lnTo>
                  <a:pt x="105168" y="37858"/>
                </a:lnTo>
                <a:lnTo>
                  <a:pt x="96094" y="25946"/>
                </a:lnTo>
                <a:close/>
              </a:path>
            </a:pathLst>
          </a:custGeom>
          <a:solidFill>
            <a:srgbClr val="FFFFFF"/>
          </a:solidFill>
        </xdr:spPr>
      </xdr:sp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146EE4FE-8BE3-4702-8009-683A3A6772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51" y="83223"/>
            <a:ext cx="315137" cy="181521"/>
          </a:xfrm>
          <a:prstGeom prst="rect">
            <a:avLst/>
          </a:prstGeom>
        </xdr:spPr>
      </xdr:pic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8D47455-05D3-458F-BDB8-8CF8C41690FA}"/>
              </a:ext>
            </a:extLst>
          </xdr:cNvPr>
          <xdr:cNvSpPr/>
        </xdr:nvSpPr>
        <xdr:spPr>
          <a:xfrm>
            <a:off x="30403" y="409345"/>
            <a:ext cx="647065" cy="255270"/>
          </a:xfrm>
          <a:custGeom>
            <a:avLst/>
            <a:gdLst/>
            <a:ahLst/>
            <a:cxnLst/>
            <a:rect l="0" t="0" r="0" b="0"/>
            <a:pathLst>
              <a:path w="647065" h="255270">
                <a:moveTo>
                  <a:pt x="116433" y="87706"/>
                </a:moveTo>
                <a:lnTo>
                  <a:pt x="105486" y="77952"/>
                </a:lnTo>
                <a:lnTo>
                  <a:pt x="85940" y="56769"/>
                </a:lnTo>
                <a:lnTo>
                  <a:pt x="75361" y="47447"/>
                </a:lnTo>
                <a:lnTo>
                  <a:pt x="66738" y="41097"/>
                </a:lnTo>
                <a:lnTo>
                  <a:pt x="59639" y="36791"/>
                </a:lnTo>
                <a:lnTo>
                  <a:pt x="54864" y="34150"/>
                </a:lnTo>
                <a:lnTo>
                  <a:pt x="50571" y="35153"/>
                </a:lnTo>
                <a:lnTo>
                  <a:pt x="46507" y="37147"/>
                </a:lnTo>
                <a:lnTo>
                  <a:pt x="41427" y="43561"/>
                </a:lnTo>
                <a:lnTo>
                  <a:pt x="38785" y="50507"/>
                </a:lnTo>
                <a:lnTo>
                  <a:pt x="42214" y="65659"/>
                </a:lnTo>
                <a:lnTo>
                  <a:pt x="85610" y="85991"/>
                </a:lnTo>
                <a:lnTo>
                  <a:pt x="101079" y="87541"/>
                </a:lnTo>
                <a:lnTo>
                  <a:pt x="116433" y="87706"/>
                </a:lnTo>
                <a:close/>
              </a:path>
              <a:path w="647065" h="255270">
                <a:moveTo>
                  <a:pt x="179222" y="130479"/>
                </a:moveTo>
                <a:lnTo>
                  <a:pt x="140601" y="104317"/>
                </a:lnTo>
                <a:lnTo>
                  <a:pt x="132613" y="98907"/>
                </a:lnTo>
                <a:lnTo>
                  <a:pt x="126644" y="94869"/>
                </a:lnTo>
                <a:lnTo>
                  <a:pt x="126022" y="94449"/>
                </a:lnTo>
                <a:lnTo>
                  <a:pt x="125488" y="94081"/>
                </a:lnTo>
                <a:lnTo>
                  <a:pt x="115912" y="94449"/>
                </a:lnTo>
                <a:lnTo>
                  <a:pt x="110985" y="94449"/>
                </a:lnTo>
                <a:lnTo>
                  <a:pt x="66446" y="88265"/>
                </a:lnTo>
                <a:lnTo>
                  <a:pt x="35166" y="64858"/>
                </a:lnTo>
                <a:lnTo>
                  <a:pt x="31330" y="50317"/>
                </a:lnTo>
                <a:lnTo>
                  <a:pt x="34099" y="41478"/>
                </a:lnTo>
                <a:lnTo>
                  <a:pt x="40525" y="33350"/>
                </a:lnTo>
                <a:lnTo>
                  <a:pt x="44094" y="30924"/>
                </a:lnTo>
                <a:lnTo>
                  <a:pt x="48006" y="29311"/>
                </a:lnTo>
                <a:lnTo>
                  <a:pt x="47650" y="28117"/>
                </a:lnTo>
                <a:lnTo>
                  <a:pt x="46850" y="26200"/>
                </a:lnTo>
                <a:lnTo>
                  <a:pt x="41744" y="18491"/>
                </a:lnTo>
                <a:lnTo>
                  <a:pt x="31838" y="17399"/>
                </a:lnTo>
                <a:lnTo>
                  <a:pt x="14986" y="22301"/>
                </a:lnTo>
                <a:lnTo>
                  <a:pt x="12865" y="26885"/>
                </a:lnTo>
                <a:lnTo>
                  <a:pt x="9194" y="33147"/>
                </a:lnTo>
                <a:lnTo>
                  <a:pt x="9067" y="36703"/>
                </a:lnTo>
                <a:lnTo>
                  <a:pt x="0" y="42824"/>
                </a:lnTo>
                <a:lnTo>
                  <a:pt x="11480" y="44500"/>
                </a:lnTo>
                <a:lnTo>
                  <a:pt x="12293" y="57162"/>
                </a:lnTo>
                <a:lnTo>
                  <a:pt x="19418" y="71780"/>
                </a:lnTo>
                <a:lnTo>
                  <a:pt x="30454" y="84848"/>
                </a:lnTo>
                <a:lnTo>
                  <a:pt x="43014" y="92862"/>
                </a:lnTo>
                <a:lnTo>
                  <a:pt x="32118" y="114706"/>
                </a:lnTo>
                <a:lnTo>
                  <a:pt x="40576" y="114706"/>
                </a:lnTo>
                <a:lnTo>
                  <a:pt x="50482" y="94869"/>
                </a:lnTo>
                <a:lnTo>
                  <a:pt x="58458" y="96939"/>
                </a:lnTo>
                <a:lnTo>
                  <a:pt x="49593" y="114706"/>
                </a:lnTo>
                <a:lnTo>
                  <a:pt x="58051" y="114706"/>
                </a:lnTo>
                <a:lnTo>
                  <a:pt x="65938" y="98907"/>
                </a:lnTo>
                <a:lnTo>
                  <a:pt x="134124" y="117525"/>
                </a:lnTo>
                <a:lnTo>
                  <a:pt x="117652" y="104317"/>
                </a:lnTo>
                <a:lnTo>
                  <a:pt x="179222" y="130479"/>
                </a:lnTo>
                <a:close/>
              </a:path>
              <a:path w="647065" h="255270">
                <a:moveTo>
                  <a:pt x="204927" y="205663"/>
                </a:moveTo>
                <a:lnTo>
                  <a:pt x="193979" y="195922"/>
                </a:lnTo>
                <a:lnTo>
                  <a:pt x="174447" y="174739"/>
                </a:lnTo>
                <a:lnTo>
                  <a:pt x="163855" y="165404"/>
                </a:lnTo>
                <a:lnTo>
                  <a:pt x="155244" y="159054"/>
                </a:lnTo>
                <a:lnTo>
                  <a:pt x="148132" y="154762"/>
                </a:lnTo>
                <a:lnTo>
                  <a:pt x="143370" y="152107"/>
                </a:lnTo>
                <a:lnTo>
                  <a:pt x="139065" y="153111"/>
                </a:lnTo>
                <a:lnTo>
                  <a:pt x="135001" y="155105"/>
                </a:lnTo>
                <a:lnTo>
                  <a:pt x="129933" y="161531"/>
                </a:lnTo>
                <a:lnTo>
                  <a:pt x="127292" y="168478"/>
                </a:lnTo>
                <a:lnTo>
                  <a:pt x="130721" y="183616"/>
                </a:lnTo>
                <a:lnTo>
                  <a:pt x="174117" y="203949"/>
                </a:lnTo>
                <a:lnTo>
                  <a:pt x="189585" y="205498"/>
                </a:lnTo>
                <a:lnTo>
                  <a:pt x="204927" y="205663"/>
                </a:lnTo>
                <a:close/>
              </a:path>
              <a:path w="647065" h="255270">
                <a:moveTo>
                  <a:pt x="265531" y="87706"/>
                </a:moveTo>
                <a:lnTo>
                  <a:pt x="254584" y="77952"/>
                </a:lnTo>
                <a:lnTo>
                  <a:pt x="235051" y="56769"/>
                </a:lnTo>
                <a:lnTo>
                  <a:pt x="224472" y="47447"/>
                </a:lnTo>
                <a:lnTo>
                  <a:pt x="215849" y="41097"/>
                </a:lnTo>
                <a:lnTo>
                  <a:pt x="208737" y="36791"/>
                </a:lnTo>
                <a:lnTo>
                  <a:pt x="203974" y="34150"/>
                </a:lnTo>
                <a:lnTo>
                  <a:pt x="199669" y="35153"/>
                </a:lnTo>
                <a:lnTo>
                  <a:pt x="195618" y="37147"/>
                </a:lnTo>
                <a:lnTo>
                  <a:pt x="190538" y="43561"/>
                </a:lnTo>
                <a:lnTo>
                  <a:pt x="187896" y="50507"/>
                </a:lnTo>
                <a:lnTo>
                  <a:pt x="191325" y="65659"/>
                </a:lnTo>
                <a:lnTo>
                  <a:pt x="234708" y="85991"/>
                </a:lnTo>
                <a:lnTo>
                  <a:pt x="250190" y="87541"/>
                </a:lnTo>
                <a:lnTo>
                  <a:pt x="265531" y="87706"/>
                </a:lnTo>
                <a:close/>
              </a:path>
              <a:path w="647065" h="255270">
                <a:moveTo>
                  <a:pt x="267728" y="248450"/>
                </a:moveTo>
                <a:lnTo>
                  <a:pt x="229095" y="222275"/>
                </a:lnTo>
                <a:lnTo>
                  <a:pt x="221132" y="216877"/>
                </a:lnTo>
                <a:lnTo>
                  <a:pt x="215163" y="212839"/>
                </a:lnTo>
                <a:lnTo>
                  <a:pt x="214528" y="212407"/>
                </a:lnTo>
                <a:lnTo>
                  <a:pt x="213995" y="212039"/>
                </a:lnTo>
                <a:lnTo>
                  <a:pt x="209245" y="212255"/>
                </a:lnTo>
                <a:lnTo>
                  <a:pt x="204419" y="212407"/>
                </a:lnTo>
                <a:lnTo>
                  <a:pt x="199491" y="212407"/>
                </a:lnTo>
                <a:lnTo>
                  <a:pt x="154952" y="206235"/>
                </a:lnTo>
                <a:lnTo>
                  <a:pt x="123672" y="182816"/>
                </a:lnTo>
                <a:lnTo>
                  <a:pt x="119837" y="168275"/>
                </a:lnTo>
                <a:lnTo>
                  <a:pt x="122605" y="159435"/>
                </a:lnTo>
                <a:lnTo>
                  <a:pt x="129032" y="151320"/>
                </a:lnTo>
                <a:lnTo>
                  <a:pt x="132600" y="148894"/>
                </a:lnTo>
                <a:lnTo>
                  <a:pt x="136512" y="147269"/>
                </a:lnTo>
                <a:lnTo>
                  <a:pt x="136144" y="146075"/>
                </a:lnTo>
                <a:lnTo>
                  <a:pt x="135356" y="144157"/>
                </a:lnTo>
                <a:lnTo>
                  <a:pt x="130251" y="136448"/>
                </a:lnTo>
                <a:lnTo>
                  <a:pt x="120345" y="135356"/>
                </a:lnTo>
                <a:lnTo>
                  <a:pt x="103492" y="140258"/>
                </a:lnTo>
                <a:lnTo>
                  <a:pt x="101358" y="144843"/>
                </a:lnTo>
                <a:lnTo>
                  <a:pt x="97688" y="151117"/>
                </a:lnTo>
                <a:lnTo>
                  <a:pt x="97561" y="154660"/>
                </a:lnTo>
                <a:lnTo>
                  <a:pt x="88493" y="160794"/>
                </a:lnTo>
                <a:lnTo>
                  <a:pt x="99987" y="162458"/>
                </a:lnTo>
                <a:lnTo>
                  <a:pt x="100799" y="175120"/>
                </a:lnTo>
                <a:lnTo>
                  <a:pt x="107911" y="189738"/>
                </a:lnTo>
                <a:lnTo>
                  <a:pt x="118948" y="202819"/>
                </a:lnTo>
                <a:lnTo>
                  <a:pt x="131508" y="210832"/>
                </a:lnTo>
                <a:lnTo>
                  <a:pt x="120624" y="232664"/>
                </a:lnTo>
                <a:lnTo>
                  <a:pt x="129082" y="232664"/>
                </a:lnTo>
                <a:lnTo>
                  <a:pt x="138976" y="212839"/>
                </a:lnTo>
                <a:lnTo>
                  <a:pt x="146964" y="214896"/>
                </a:lnTo>
                <a:lnTo>
                  <a:pt x="138099" y="232664"/>
                </a:lnTo>
                <a:lnTo>
                  <a:pt x="146558" y="232664"/>
                </a:lnTo>
                <a:lnTo>
                  <a:pt x="154444" y="216877"/>
                </a:lnTo>
                <a:lnTo>
                  <a:pt x="222631" y="235496"/>
                </a:lnTo>
                <a:lnTo>
                  <a:pt x="206146" y="222275"/>
                </a:lnTo>
                <a:lnTo>
                  <a:pt x="267728" y="248450"/>
                </a:lnTo>
                <a:close/>
              </a:path>
              <a:path w="647065" h="255270">
                <a:moveTo>
                  <a:pt x="328333" y="130479"/>
                </a:moveTo>
                <a:lnTo>
                  <a:pt x="289699" y="104317"/>
                </a:lnTo>
                <a:lnTo>
                  <a:pt x="281711" y="98907"/>
                </a:lnTo>
                <a:lnTo>
                  <a:pt x="275755" y="94869"/>
                </a:lnTo>
                <a:lnTo>
                  <a:pt x="275132" y="94449"/>
                </a:lnTo>
                <a:lnTo>
                  <a:pt x="274599" y="94081"/>
                </a:lnTo>
                <a:lnTo>
                  <a:pt x="265023" y="94449"/>
                </a:lnTo>
                <a:lnTo>
                  <a:pt x="260096" y="94449"/>
                </a:lnTo>
                <a:lnTo>
                  <a:pt x="215557" y="88265"/>
                </a:lnTo>
                <a:lnTo>
                  <a:pt x="184277" y="64858"/>
                </a:lnTo>
                <a:lnTo>
                  <a:pt x="180441" y="50317"/>
                </a:lnTo>
                <a:lnTo>
                  <a:pt x="183210" y="41478"/>
                </a:lnTo>
                <a:lnTo>
                  <a:pt x="189636" y="33350"/>
                </a:lnTo>
                <a:lnTo>
                  <a:pt x="193205" y="30924"/>
                </a:lnTo>
                <a:lnTo>
                  <a:pt x="197104" y="29311"/>
                </a:lnTo>
                <a:lnTo>
                  <a:pt x="196748" y="28117"/>
                </a:lnTo>
                <a:lnTo>
                  <a:pt x="195961" y="26200"/>
                </a:lnTo>
                <a:lnTo>
                  <a:pt x="190855" y="18491"/>
                </a:lnTo>
                <a:lnTo>
                  <a:pt x="180949" y="17399"/>
                </a:lnTo>
                <a:lnTo>
                  <a:pt x="164096" y="22301"/>
                </a:lnTo>
                <a:lnTo>
                  <a:pt x="161963" y="26885"/>
                </a:lnTo>
                <a:lnTo>
                  <a:pt x="158292" y="33147"/>
                </a:lnTo>
                <a:lnTo>
                  <a:pt x="158165" y="36703"/>
                </a:lnTo>
                <a:lnTo>
                  <a:pt x="149098" y="42824"/>
                </a:lnTo>
                <a:lnTo>
                  <a:pt x="160591" y="44500"/>
                </a:lnTo>
                <a:lnTo>
                  <a:pt x="161404" y="57162"/>
                </a:lnTo>
                <a:lnTo>
                  <a:pt x="168516" y="71780"/>
                </a:lnTo>
                <a:lnTo>
                  <a:pt x="179552" y="84848"/>
                </a:lnTo>
                <a:lnTo>
                  <a:pt x="192125" y="92862"/>
                </a:lnTo>
                <a:lnTo>
                  <a:pt x="181229" y="114706"/>
                </a:lnTo>
                <a:lnTo>
                  <a:pt x="189687" y="114706"/>
                </a:lnTo>
                <a:lnTo>
                  <a:pt x="199580" y="94869"/>
                </a:lnTo>
                <a:lnTo>
                  <a:pt x="207568" y="96939"/>
                </a:lnTo>
                <a:lnTo>
                  <a:pt x="198704" y="114706"/>
                </a:lnTo>
                <a:lnTo>
                  <a:pt x="207162" y="114706"/>
                </a:lnTo>
                <a:lnTo>
                  <a:pt x="215049" y="98907"/>
                </a:lnTo>
                <a:lnTo>
                  <a:pt x="283235" y="117525"/>
                </a:lnTo>
                <a:lnTo>
                  <a:pt x="266750" y="104317"/>
                </a:lnTo>
                <a:lnTo>
                  <a:pt x="328333" y="130479"/>
                </a:lnTo>
                <a:close/>
              </a:path>
              <a:path w="647065" h="255270">
                <a:moveTo>
                  <a:pt x="646442" y="220967"/>
                </a:moveTo>
                <a:lnTo>
                  <a:pt x="617347" y="185407"/>
                </a:lnTo>
                <a:lnTo>
                  <a:pt x="594868" y="179057"/>
                </a:lnTo>
                <a:lnTo>
                  <a:pt x="583323" y="181597"/>
                </a:lnTo>
                <a:lnTo>
                  <a:pt x="544372" y="201917"/>
                </a:lnTo>
                <a:lnTo>
                  <a:pt x="526148" y="213347"/>
                </a:lnTo>
                <a:lnTo>
                  <a:pt x="520573" y="215900"/>
                </a:lnTo>
                <a:lnTo>
                  <a:pt x="502285" y="224777"/>
                </a:lnTo>
                <a:lnTo>
                  <a:pt x="483146" y="233667"/>
                </a:lnTo>
                <a:lnTo>
                  <a:pt x="459079" y="243827"/>
                </a:lnTo>
                <a:lnTo>
                  <a:pt x="457847" y="243827"/>
                </a:lnTo>
                <a:lnTo>
                  <a:pt x="457009" y="242557"/>
                </a:lnTo>
                <a:lnTo>
                  <a:pt x="455498" y="241300"/>
                </a:lnTo>
                <a:lnTo>
                  <a:pt x="453009" y="236207"/>
                </a:lnTo>
                <a:lnTo>
                  <a:pt x="451675" y="226047"/>
                </a:lnTo>
                <a:lnTo>
                  <a:pt x="453669" y="212077"/>
                </a:lnTo>
                <a:lnTo>
                  <a:pt x="454025" y="210807"/>
                </a:lnTo>
                <a:lnTo>
                  <a:pt x="458254" y="210807"/>
                </a:lnTo>
                <a:lnTo>
                  <a:pt x="459308" y="212077"/>
                </a:lnTo>
                <a:lnTo>
                  <a:pt x="458736" y="227317"/>
                </a:lnTo>
                <a:lnTo>
                  <a:pt x="460057" y="232397"/>
                </a:lnTo>
                <a:lnTo>
                  <a:pt x="460756" y="233667"/>
                </a:lnTo>
                <a:lnTo>
                  <a:pt x="471309" y="228600"/>
                </a:lnTo>
                <a:lnTo>
                  <a:pt x="485749" y="222250"/>
                </a:lnTo>
                <a:lnTo>
                  <a:pt x="501523" y="215900"/>
                </a:lnTo>
                <a:lnTo>
                  <a:pt x="516140" y="208267"/>
                </a:lnTo>
                <a:lnTo>
                  <a:pt x="521385" y="205727"/>
                </a:lnTo>
                <a:lnTo>
                  <a:pt x="526986" y="203200"/>
                </a:lnTo>
                <a:lnTo>
                  <a:pt x="532866" y="199377"/>
                </a:lnTo>
                <a:lnTo>
                  <a:pt x="538975" y="195567"/>
                </a:lnTo>
                <a:lnTo>
                  <a:pt x="574306" y="175247"/>
                </a:lnTo>
                <a:lnTo>
                  <a:pt x="594868" y="170167"/>
                </a:lnTo>
                <a:lnTo>
                  <a:pt x="602424" y="170167"/>
                </a:lnTo>
                <a:lnTo>
                  <a:pt x="609650" y="171450"/>
                </a:lnTo>
                <a:lnTo>
                  <a:pt x="616419" y="173977"/>
                </a:lnTo>
                <a:lnTo>
                  <a:pt x="615988" y="170167"/>
                </a:lnTo>
                <a:lnTo>
                  <a:pt x="611759" y="137147"/>
                </a:lnTo>
                <a:lnTo>
                  <a:pt x="611200" y="129527"/>
                </a:lnTo>
                <a:lnTo>
                  <a:pt x="611225" y="121907"/>
                </a:lnTo>
                <a:lnTo>
                  <a:pt x="611390" y="118097"/>
                </a:lnTo>
                <a:lnTo>
                  <a:pt x="612508" y="109207"/>
                </a:lnTo>
                <a:lnTo>
                  <a:pt x="615505" y="92697"/>
                </a:lnTo>
                <a:lnTo>
                  <a:pt x="616305" y="86347"/>
                </a:lnTo>
                <a:lnTo>
                  <a:pt x="616623" y="83807"/>
                </a:lnTo>
                <a:lnTo>
                  <a:pt x="616750" y="78727"/>
                </a:lnTo>
                <a:lnTo>
                  <a:pt x="616877" y="73647"/>
                </a:lnTo>
                <a:lnTo>
                  <a:pt x="616356" y="68567"/>
                </a:lnTo>
                <a:lnTo>
                  <a:pt x="615835" y="63500"/>
                </a:lnTo>
                <a:lnTo>
                  <a:pt x="614768" y="59677"/>
                </a:lnTo>
                <a:lnTo>
                  <a:pt x="611212" y="46977"/>
                </a:lnTo>
                <a:lnTo>
                  <a:pt x="609434" y="40627"/>
                </a:lnTo>
                <a:lnTo>
                  <a:pt x="608507" y="39357"/>
                </a:lnTo>
                <a:lnTo>
                  <a:pt x="600176" y="27927"/>
                </a:lnTo>
                <a:lnTo>
                  <a:pt x="594626" y="20307"/>
                </a:lnTo>
                <a:lnTo>
                  <a:pt x="566813" y="5067"/>
                </a:lnTo>
                <a:lnTo>
                  <a:pt x="521423" y="0"/>
                </a:lnTo>
                <a:lnTo>
                  <a:pt x="505510" y="1257"/>
                </a:lnTo>
                <a:lnTo>
                  <a:pt x="491312" y="5067"/>
                </a:lnTo>
                <a:lnTo>
                  <a:pt x="478751" y="11417"/>
                </a:lnTo>
                <a:lnTo>
                  <a:pt x="467728" y="19050"/>
                </a:lnTo>
                <a:lnTo>
                  <a:pt x="468528" y="19050"/>
                </a:lnTo>
                <a:lnTo>
                  <a:pt x="468845" y="20307"/>
                </a:lnTo>
                <a:lnTo>
                  <a:pt x="469747" y="20307"/>
                </a:lnTo>
                <a:lnTo>
                  <a:pt x="472186" y="21577"/>
                </a:lnTo>
                <a:lnTo>
                  <a:pt x="476758" y="20307"/>
                </a:lnTo>
                <a:lnTo>
                  <a:pt x="482269" y="20307"/>
                </a:lnTo>
                <a:lnTo>
                  <a:pt x="484124" y="21577"/>
                </a:lnTo>
                <a:lnTo>
                  <a:pt x="484670" y="25400"/>
                </a:lnTo>
                <a:lnTo>
                  <a:pt x="483273" y="26657"/>
                </a:lnTo>
                <a:lnTo>
                  <a:pt x="475513" y="27927"/>
                </a:lnTo>
                <a:lnTo>
                  <a:pt x="470331" y="27927"/>
                </a:lnTo>
                <a:lnTo>
                  <a:pt x="465823" y="26657"/>
                </a:lnTo>
                <a:lnTo>
                  <a:pt x="463524" y="24117"/>
                </a:lnTo>
                <a:lnTo>
                  <a:pt x="463003" y="24117"/>
                </a:lnTo>
                <a:lnTo>
                  <a:pt x="462686" y="22847"/>
                </a:lnTo>
                <a:lnTo>
                  <a:pt x="458000" y="27927"/>
                </a:lnTo>
                <a:lnTo>
                  <a:pt x="453847" y="31750"/>
                </a:lnTo>
                <a:lnTo>
                  <a:pt x="450164" y="36817"/>
                </a:lnTo>
                <a:lnTo>
                  <a:pt x="450989" y="36817"/>
                </a:lnTo>
                <a:lnTo>
                  <a:pt x="454850" y="39357"/>
                </a:lnTo>
                <a:lnTo>
                  <a:pt x="460184" y="40627"/>
                </a:lnTo>
                <a:lnTo>
                  <a:pt x="480275" y="40627"/>
                </a:lnTo>
                <a:lnTo>
                  <a:pt x="485851" y="39357"/>
                </a:lnTo>
                <a:lnTo>
                  <a:pt x="487959" y="39357"/>
                </a:lnTo>
                <a:lnTo>
                  <a:pt x="489673" y="40627"/>
                </a:lnTo>
                <a:lnTo>
                  <a:pt x="490093" y="44450"/>
                </a:lnTo>
                <a:lnTo>
                  <a:pt x="488632" y="45707"/>
                </a:lnTo>
                <a:lnTo>
                  <a:pt x="472922" y="46977"/>
                </a:lnTo>
                <a:lnTo>
                  <a:pt x="460565" y="46977"/>
                </a:lnTo>
                <a:lnTo>
                  <a:pt x="451472" y="45707"/>
                </a:lnTo>
                <a:lnTo>
                  <a:pt x="446328" y="41897"/>
                </a:lnTo>
                <a:lnTo>
                  <a:pt x="446125" y="41897"/>
                </a:lnTo>
                <a:lnTo>
                  <a:pt x="442620" y="46977"/>
                </a:lnTo>
                <a:lnTo>
                  <a:pt x="439623" y="52057"/>
                </a:lnTo>
                <a:lnTo>
                  <a:pt x="437083" y="55867"/>
                </a:lnTo>
                <a:lnTo>
                  <a:pt x="437362" y="55867"/>
                </a:lnTo>
                <a:lnTo>
                  <a:pt x="442963" y="60947"/>
                </a:lnTo>
                <a:lnTo>
                  <a:pt x="451599" y="62217"/>
                </a:lnTo>
                <a:lnTo>
                  <a:pt x="461568" y="62217"/>
                </a:lnTo>
                <a:lnTo>
                  <a:pt x="474370" y="60947"/>
                </a:lnTo>
                <a:lnTo>
                  <a:pt x="485482" y="60947"/>
                </a:lnTo>
                <a:lnTo>
                  <a:pt x="490334" y="59677"/>
                </a:lnTo>
                <a:lnTo>
                  <a:pt x="492379" y="59677"/>
                </a:lnTo>
                <a:lnTo>
                  <a:pt x="494144" y="60947"/>
                </a:lnTo>
                <a:lnTo>
                  <a:pt x="494576" y="64757"/>
                </a:lnTo>
                <a:lnTo>
                  <a:pt x="493115" y="67297"/>
                </a:lnTo>
                <a:lnTo>
                  <a:pt x="487349" y="67297"/>
                </a:lnTo>
                <a:lnTo>
                  <a:pt x="479107" y="68567"/>
                </a:lnTo>
                <a:lnTo>
                  <a:pt x="452564" y="68567"/>
                </a:lnTo>
                <a:lnTo>
                  <a:pt x="442175" y="67297"/>
                </a:lnTo>
                <a:lnTo>
                  <a:pt x="436283" y="63500"/>
                </a:lnTo>
                <a:lnTo>
                  <a:pt x="433844" y="62217"/>
                </a:lnTo>
                <a:lnTo>
                  <a:pt x="430872" y="68567"/>
                </a:lnTo>
                <a:lnTo>
                  <a:pt x="428752" y="73647"/>
                </a:lnTo>
                <a:lnTo>
                  <a:pt x="427342" y="77457"/>
                </a:lnTo>
                <a:lnTo>
                  <a:pt x="430466" y="79997"/>
                </a:lnTo>
                <a:lnTo>
                  <a:pt x="437959" y="85077"/>
                </a:lnTo>
                <a:lnTo>
                  <a:pt x="446519" y="86347"/>
                </a:lnTo>
                <a:lnTo>
                  <a:pt x="471322" y="86347"/>
                </a:lnTo>
                <a:lnTo>
                  <a:pt x="505117" y="83807"/>
                </a:lnTo>
                <a:lnTo>
                  <a:pt x="535063" y="79997"/>
                </a:lnTo>
                <a:lnTo>
                  <a:pt x="549732" y="78727"/>
                </a:lnTo>
                <a:lnTo>
                  <a:pt x="551129" y="79997"/>
                </a:lnTo>
                <a:lnTo>
                  <a:pt x="551789" y="82550"/>
                </a:lnTo>
                <a:lnTo>
                  <a:pt x="550964" y="83807"/>
                </a:lnTo>
                <a:lnTo>
                  <a:pt x="540397" y="86347"/>
                </a:lnTo>
                <a:lnTo>
                  <a:pt x="518706" y="92697"/>
                </a:lnTo>
                <a:lnTo>
                  <a:pt x="491921" y="99047"/>
                </a:lnTo>
                <a:lnTo>
                  <a:pt x="467512" y="104127"/>
                </a:lnTo>
                <a:lnTo>
                  <a:pt x="449948" y="106667"/>
                </a:lnTo>
                <a:lnTo>
                  <a:pt x="438543" y="107950"/>
                </a:lnTo>
                <a:lnTo>
                  <a:pt x="432333" y="109207"/>
                </a:lnTo>
                <a:lnTo>
                  <a:pt x="428980" y="109207"/>
                </a:lnTo>
                <a:lnTo>
                  <a:pt x="427812" y="107950"/>
                </a:lnTo>
                <a:lnTo>
                  <a:pt x="426681" y="102857"/>
                </a:lnTo>
                <a:lnTo>
                  <a:pt x="422808" y="86347"/>
                </a:lnTo>
                <a:lnTo>
                  <a:pt x="412242" y="92697"/>
                </a:lnTo>
                <a:lnTo>
                  <a:pt x="419773" y="121907"/>
                </a:lnTo>
                <a:lnTo>
                  <a:pt x="435978" y="119367"/>
                </a:lnTo>
                <a:lnTo>
                  <a:pt x="481241" y="114300"/>
                </a:lnTo>
                <a:lnTo>
                  <a:pt x="501802" y="109207"/>
                </a:lnTo>
                <a:lnTo>
                  <a:pt x="504469" y="109207"/>
                </a:lnTo>
                <a:lnTo>
                  <a:pt x="509790" y="107950"/>
                </a:lnTo>
                <a:lnTo>
                  <a:pt x="536638" y="100317"/>
                </a:lnTo>
                <a:lnTo>
                  <a:pt x="550138" y="95250"/>
                </a:lnTo>
                <a:lnTo>
                  <a:pt x="564045" y="87617"/>
                </a:lnTo>
                <a:lnTo>
                  <a:pt x="564972" y="86347"/>
                </a:lnTo>
                <a:lnTo>
                  <a:pt x="566267" y="86347"/>
                </a:lnTo>
                <a:lnTo>
                  <a:pt x="568147" y="87617"/>
                </a:lnTo>
                <a:lnTo>
                  <a:pt x="568655" y="88900"/>
                </a:lnTo>
                <a:lnTo>
                  <a:pt x="568464" y="90157"/>
                </a:lnTo>
                <a:lnTo>
                  <a:pt x="568032" y="90157"/>
                </a:lnTo>
                <a:lnTo>
                  <a:pt x="567169" y="91427"/>
                </a:lnTo>
                <a:lnTo>
                  <a:pt x="567016" y="91427"/>
                </a:lnTo>
                <a:lnTo>
                  <a:pt x="560641" y="96507"/>
                </a:lnTo>
                <a:lnTo>
                  <a:pt x="548601" y="102857"/>
                </a:lnTo>
                <a:lnTo>
                  <a:pt x="530148" y="110477"/>
                </a:lnTo>
                <a:lnTo>
                  <a:pt x="504558" y="118097"/>
                </a:lnTo>
                <a:lnTo>
                  <a:pt x="489953" y="121907"/>
                </a:lnTo>
                <a:lnTo>
                  <a:pt x="456133" y="127000"/>
                </a:lnTo>
                <a:lnTo>
                  <a:pt x="440232" y="129527"/>
                </a:lnTo>
                <a:lnTo>
                  <a:pt x="446290" y="132067"/>
                </a:lnTo>
                <a:lnTo>
                  <a:pt x="450024" y="135877"/>
                </a:lnTo>
                <a:lnTo>
                  <a:pt x="451485" y="140957"/>
                </a:lnTo>
                <a:lnTo>
                  <a:pt x="451662" y="140957"/>
                </a:lnTo>
                <a:lnTo>
                  <a:pt x="459841" y="139700"/>
                </a:lnTo>
                <a:lnTo>
                  <a:pt x="483857" y="137147"/>
                </a:lnTo>
                <a:lnTo>
                  <a:pt x="504329" y="132067"/>
                </a:lnTo>
                <a:lnTo>
                  <a:pt x="508508" y="129527"/>
                </a:lnTo>
                <a:lnTo>
                  <a:pt x="510489" y="129527"/>
                </a:lnTo>
                <a:lnTo>
                  <a:pt x="512597" y="130797"/>
                </a:lnTo>
                <a:lnTo>
                  <a:pt x="514019" y="133350"/>
                </a:lnTo>
                <a:lnTo>
                  <a:pt x="513054" y="135877"/>
                </a:lnTo>
                <a:lnTo>
                  <a:pt x="506895" y="138417"/>
                </a:lnTo>
                <a:lnTo>
                  <a:pt x="496112" y="140957"/>
                </a:lnTo>
                <a:lnTo>
                  <a:pt x="486168" y="143497"/>
                </a:lnTo>
                <a:lnTo>
                  <a:pt x="462407" y="146050"/>
                </a:lnTo>
                <a:lnTo>
                  <a:pt x="453567" y="147307"/>
                </a:lnTo>
                <a:lnTo>
                  <a:pt x="457187" y="158750"/>
                </a:lnTo>
                <a:lnTo>
                  <a:pt x="457555" y="158750"/>
                </a:lnTo>
                <a:lnTo>
                  <a:pt x="462775" y="157467"/>
                </a:lnTo>
                <a:lnTo>
                  <a:pt x="470230" y="157467"/>
                </a:lnTo>
                <a:lnTo>
                  <a:pt x="478002" y="156197"/>
                </a:lnTo>
                <a:lnTo>
                  <a:pt x="484212" y="154927"/>
                </a:lnTo>
                <a:lnTo>
                  <a:pt x="490791" y="152400"/>
                </a:lnTo>
                <a:lnTo>
                  <a:pt x="495414" y="151117"/>
                </a:lnTo>
                <a:lnTo>
                  <a:pt x="497535" y="152400"/>
                </a:lnTo>
                <a:lnTo>
                  <a:pt x="498957" y="154927"/>
                </a:lnTo>
                <a:lnTo>
                  <a:pt x="497992" y="157467"/>
                </a:lnTo>
                <a:lnTo>
                  <a:pt x="493344" y="158750"/>
                </a:lnTo>
                <a:lnTo>
                  <a:pt x="486410" y="161277"/>
                </a:lnTo>
                <a:lnTo>
                  <a:pt x="480136" y="162547"/>
                </a:lnTo>
                <a:lnTo>
                  <a:pt x="465086" y="165100"/>
                </a:lnTo>
                <a:lnTo>
                  <a:pt x="459270" y="165100"/>
                </a:lnTo>
                <a:lnTo>
                  <a:pt x="463880" y="179057"/>
                </a:lnTo>
                <a:lnTo>
                  <a:pt x="467715" y="179057"/>
                </a:lnTo>
                <a:lnTo>
                  <a:pt x="483450" y="176517"/>
                </a:lnTo>
                <a:lnTo>
                  <a:pt x="487121" y="175247"/>
                </a:lnTo>
                <a:lnTo>
                  <a:pt x="489216" y="175247"/>
                </a:lnTo>
                <a:lnTo>
                  <a:pt x="490639" y="179057"/>
                </a:lnTo>
                <a:lnTo>
                  <a:pt x="489673" y="181597"/>
                </a:lnTo>
                <a:lnTo>
                  <a:pt x="486003" y="182867"/>
                </a:lnTo>
                <a:lnTo>
                  <a:pt x="477786" y="185407"/>
                </a:lnTo>
                <a:lnTo>
                  <a:pt x="470585" y="185407"/>
                </a:lnTo>
                <a:lnTo>
                  <a:pt x="466051" y="186677"/>
                </a:lnTo>
                <a:lnTo>
                  <a:pt x="477177" y="218427"/>
                </a:lnTo>
                <a:lnTo>
                  <a:pt x="476364" y="219697"/>
                </a:lnTo>
                <a:lnTo>
                  <a:pt x="469976" y="222250"/>
                </a:lnTo>
                <a:lnTo>
                  <a:pt x="469201" y="222250"/>
                </a:lnTo>
                <a:lnTo>
                  <a:pt x="467855" y="220967"/>
                </a:lnTo>
                <a:lnTo>
                  <a:pt x="467347" y="220967"/>
                </a:lnTo>
                <a:lnTo>
                  <a:pt x="463867" y="210807"/>
                </a:lnTo>
                <a:lnTo>
                  <a:pt x="457784" y="193027"/>
                </a:lnTo>
                <a:lnTo>
                  <a:pt x="454075" y="198107"/>
                </a:lnTo>
                <a:lnTo>
                  <a:pt x="443915" y="224777"/>
                </a:lnTo>
                <a:lnTo>
                  <a:pt x="444271" y="231127"/>
                </a:lnTo>
                <a:lnTo>
                  <a:pt x="446811" y="242557"/>
                </a:lnTo>
                <a:lnTo>
                  <a:pt x="452183" y="255257"/>
                </a:lnTo>
                <a:lnTo>
                  <a:pt x="465213" y="251447"/>
                </a:lnTo>
                <a:lnTo>
                  <a:pt x="478675" y="246367"/>
                </a:lnTo>
                <a:lnTo>
                  <a:pt x="484479" y="243827"/>
                </a:lnTo>
                <a:lnTo>
                  <a:pt x="493191" y="240017"/>
                </a:lnTo>
                <a:lnTo>
                  <a:pt x="507326" y="233667"/>
                </a:lnTo>
                <a:lnTo>
                  <a:pt x="513283" y="229857"/>
                </a:lnTo>
                <a:lnTo>
                  <a:pt x="521728" y="224777"/>
                </a:lnTo>
                <a:lnTo>
                  <a:pt x="531050" y="219697"/>
                </a:lnTo>
                <a:lnTo>
                  <a:pt x="539635" y="214617"/>
                </a:lnTo>
                <a:lnTo>
                  <a:pt x="542798" y="212077"/>
                </a:lnTo>
                <a:lnTo>
                  <a:pt x="545947" y="210807"/>
                </a:lnTo>
                <a:lnTo>
                  <a:pt x="558126" y="201917"/>
                </a:lnTo>
                <a:lnTo>
                  <a:pt x="566839" y="196850"/>
                </a:lnTo>
                <a:lnTo>
                  <a:pt x="575779" y="191757"/>
                </a:lnTo>
                <a:lnTo>
                  <a:pt x="584593" y="189217"/>
                </a:lnTo>
                <a:lnTo>
                  <a:pt x="599643" y="185407"/>
                </a:lnTo>
                <a:lnTo>
                  <a:pt x="608482" y="190500"/>
                </a:lnTo>
                <a:lnTo>
                  <a:pt x="609041" y="191757"/>
                </a:lnTo>
                <a:lnTo>
                  <a:pt x="608418" y="193027"/>
                </a:lnTo>
                <a:lnTo>
                  <a:pt x="607695" y="194297"/>
                </a:lnTo>
                <a:lnTo>
                  <a:pt x="598233" y="194297"/>
                </a:lnTo>
                <a:lnTo>
                  <a:pt x="586257" y="196850"/>
                </a:lnTo>
                <a:lnTo>
                  <a:pt x="580136" y="199377"/>
                </a:lnTo>
                <a:lnTo>
                  <a:pt x="573684" y="201917"/>
                </a:lnTo>
                <a:lnTo>
                  <a:pt x="567143" y="206997"/>
                </a:lnTo>
                <a:lnTo>
                  <a:pt x="560768" y="210807"/>
                </a:lnTo>
                <a:lnTo>
                  <a:pt x="568121" y="214617"/>
                </a:lnTo>
                <a:lnTo>
                  <a:pt x="573417" y="219697"/>
                </a:lnTo>
                <a:lnTo>
                  <a:pt x="575449" y="222250"/>
                </a:lnTo>
                <a:lnTo>
                  <a:pt x="646442" y="220967"/>
                </a:lnTo>
                <a:close/>
              </a:path>
            </a:pathLst>
          </a:custGeom>
          <a:solidFill>
            <a:srgbClr val="FFFFFF"/>
          </a:solidFill>
        </xdr:spPr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68C4458B-7811-4BE7-8FED-463B32E36B9B}"/>
              </a:ext>
            </a:extLst>
          </xdr:cNvPr>
          <xdr:cNvSpPr/>
        </xdr:nvSpPr>
        <xdr:spPr>
          <a:xfrm>
            <a:off x="47536" y="436892"/>
            <a:ext cx="160020" cy="127635"/>
          </a:xfrm>
          <a:custGeom>
            <a:avLst/>
            <a:gdLst/>
            <a:ahLst/>
            <a:cxnLst/>
            <a:rect l="0" t="0" r="0" b="0"/>
            <a:pathLst>
              <a:path w="160020" h="127635">
                <a:moveTo>
                  <a:pt x="10363" y="2133"/>
                </a:moveTo>
                <a:lnTo>
                  <a:pt x="8039" y="0"/>
                </a:lnTo>
                <a:lnTo>
                  <a:pt x="5181" y="0"/>
                </a:lnTo>
                <a:lnTo>
                  <a:pt x="2324" y="0"/>
                </a:lnTo>
                <a:lnTo>
                  <a:pt x="0" y="2133"/>
                </a:lnTo>
                <a:lnTo>
                  <a:pt x="0" y="7404"/>
                </a:lnTo>
                <a:lnTo>
                  <a:pt x="2324" y="9537"/>
                </a:lnTo>
                <a:lnTo>
                  <a:pt x="8039" y="9537"/>
                </a:lnTo>
                <a:lnTo>
                  <a:pt x="10363" y="7404"/>
                </a:lnTo>
                <a:lnTo>
                  <a:pt x="10363" y="2133"/>
                </a:lnTo>
                <a:close/>
              </a:path>
              <a:path w="160020" h="127635">
                <a:moveTo>
                  <a:pt x="98856" y="120091"/>
                </a:moveTo>
                <a:lnTo>
                  <a:pt x="96545" y="117957"/>
                </a:lnTo>
                <a:lnTo>
                  <a:pt x="93687" y="117957"/>
                </a:lnTo>
                <a:lnTo>
                  <a:pt x="90817" y="117957"/>
                </a:lnTo>
                <a:lnTo>
                  <a:pt x="88506" y="120091"/>
                </a:lnTo>
                <a:lnTo>
                  <a:pt x="88506" y="125361"/>
                </a:lnTo>
                <a:lnTo>
                  <a:pt x="90817" y="127508"/>
                </a:lnTo>
                <a:lnTo>
                  <a:pt x="96545" y="127508"/>
                </a:lnTo>
                <a:lnTo>
                  <a:pt x="98856" y="125361"/>
                </a:lnTo>
                <a:lnTo>
                  <a:pt x="98856" y="120091"/>
                </a:lnTo>
                <a:close/>
              </a:path>
              <a:path w="160020" h="127635">
                <a:moveTo>
                  <a:pt x="159461" y="2133"/>
                </a:moveTo>
                <a:lnTo>
                  <a:pt x="157149" y="0"/>
                </a:lnTo>
                <a:lnTo>
                  <a:pt x="154292" y="0"/>
                </a:lnTo>
                <a:lnTo>
                  <a:pt x="151434" y="0"/>
                </a:lnTo>
                <a:lnTo>
                  <a:pt x="149110" y="2133"/>
                </a:lnTo>
                <a:lnTo>
                  <a:pt x="149110" y="7404"/>
                </a:lnTo>
                <a:lnTo>
                  <a:pt x="151434" y="9537"/>
                </a:lnTo>
                <a:lnTo>
                  <a:pt x="157149" y="9537"/>
                </a:lnTo>
                <a:lnTo>
                  <a:pt x="159461" y="7404"/>
                </a:lnTo>
                <a:lnTo>
                  <a:pt x="159461" y="2133"/>
                </a:lnTo>
                <a:close/>
              </a:path>
            </a:pathLst>
          </a:custGeom>
          <a:solidFill>
            <a:srgbClr val="EF4123"/>
          </a:solidFill>
        </xdr:spPr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18549D3F-E964-419B-AC69-86452712981E}"/>
              </a:ext>
            </a:extLst>
          </xdr:cNvPr>
          <xdr:cNvSpPr/>
        </xdr:nvSpPr>
        <xdr:spPr>
          <a:xfrm>
            <a:off x="516077" y="104825"/>
            <a:ext cx="10795" cy="9525"/>
          </a:xfrm>
          <a:custGeom>
            <a:avLst/>
            <a:gdLst/>
            <a:ahLst/>
            <a:cxnLst/>
            <a:rect l="0" t="0" r="0" b="0"/>
            <a:pathLst>
              <a:path w="10795" h="9525">
                <a:moveTo>
                  <a:pt x="8001" y="0"/>
                </a:moveTo>
                <a:lnTo>
                  <a:pt x="2311" y="0"/>
                </a:lnTo>
                <a:lnTo>
                  <a:pt x="0" y="2120"/>
                </a:lnTo>
                <a:lnTo>
                  <a:pt x="0" y="7378"/>
                </a:lnTo>
                <a:lnTo>
                  <a:pt x="2311" y="9499"/>
                </a:lnTo>
                <a:lnTo>
                  <a:pt x="5156" y="9499"/>
                </a:lnTo>
                <a:lnTo>
                  <a:pt x="8001" y="9499"/>
                </a:lnTo>
                <a:lnTo>
                  <a:pt x="10312" y="7378"/>
                </a:lnTo>
                <a:lnTo>
                  <a:pt x="10312" y="2120"/>
                </a:lnTo>
                <a:lnTo>
                  <a:pt x="8001" y="0"/>
                </a:lnTo>
                <a:close/>
              </a:path>
            </a:pathLst>
          </a:custGeom>
          <a:solidFill>
            <a:srgbClr val="BAB278"/>
          </a:solidFill>
        </xdr:spPr>
      </xdr:sp>
    </xdr:grpSp>
    <xdr:clientData/>
  </xdr:oneCellAnchor>
  <xdr:oneCellAnchor>
    <xdr:from>
      <xdr:col>0</xdr:col>
      <xdr:colOff>1105477</xdr:colOff>
      <xdr:row>0</xdr:row>
      <xdr:rowOff>379933</xdr:rowOff>
    </xdr:from>
    <xdr:ext cx="312420" cy="32067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B015A46E-C67E-4B83-845E-11B2D2849C62}"/>
            </a:ext>
          </a:extLst>
        </xdr:cNvPr>
        <xdr:cNvSpPr/>
      </xdr:nvSpPr>
      <xdr:spPr>
        <a:xfrm>
          <a:off x="110547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49" y="0"/>
              </a:moveTo>
              <a:lnTo>
                <a:pt x="154923" y="2701"/>
              </a:lnTo>
              <a:lnTo>
                <a:pt x="117011" y="10756"/>
              </a:lnTo>
              <a:lnTo>
                <a:pt x="68484" y="32534"/>
              </a:lnTo>
              <a:lnTo>
                <a:pt x="31769" y="65273"/>
              </a:lnTo>
              <a:lnTo>
                <a:pt x="8135" y="108339"/>
              </a:lnTo>
              <a:lnTo>
                <a:pt x="0" y="160997"/>
              </a:lnTo>
              <a:lnTo>
                <a:pt x="907" y="179535"/>
              </a:lnTo>
              <a:lnTo>
                <a:pt x="14427" y="229082"/>
              </a:lnTo>
              <a:lnTo>
                <a:pt x="42317" y="268812"/>
              </a:lnTo>
              <a:lnTo>
                <a:pt x="82235" y="297776"/>
              </a:lnTo>
              <a:lnTo>
                <a:pt x="132829" y="314959"/>
              </a:lnTo>
              <a:lnTo>
                <a:pt x="171050" y="320013"/>
              </a:lnTo>
              <a:lnTo>
                <a:pt x="191262" y="320649"/>
              </a:lnTo>
              <a:lnTo>
                <a:pt x="200822" y="320478"/>
              </a:lnTo>
              <a:lnTo>
                <a:pt x="245290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69" y="272402"/>
              </a:lnTo>
              <a:lnTo>
                <a:pt x="277351" y="279776"/>
              </a:lnTo>
              <a:lnTo>
                <a:pt x="238104" y="295887"/>
              </a:lnTo>
              <a:lnTo>
                <a:pt x="196449" y="301917"/>
              </a:lnTo>
              <a:lnTo>
                <a:pt x="181611" y="301392"/>
              </a:lnTo>
              <a:lnTo>
                <a:pt x="140303" y="293573"/>
              </a:lnTo>
              <a:lnTo>
                <a:pt x="105359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8" y="38981"/>
              </a:lnTo>
              <a:lnTo>
                <a:pt x="153502" y="24770"/>
              </a:lnTo>
              <a:lnTo>
                <a:pt x="196449" y="20066"/>
              </a:lnTo>
              <a:lnTo>
                <a:pt x="205430" y="20327"/>
              </a:lnTo>
              <a:lnTo>
                <a:pt x="244721" y="28882"/>
              </a:lnTo>
              <a:lnTo>
                <a:pt x="285349" y="51587"/>
              </a:lnTo>
              <a:lnTo>
                <a:pt x="294373" y="59893"/>
              </a:lnTo>
              <a:lnTo>
                <a:pt x="299796" y="58343"/>
              </a:lnTo>
              <a:lnTo>
                <a:pt x="305835" y="32664"/>
              </a:lnTo>
              <a:lnTo>
                <a:pt x="308019" y="27178"/>
              </a:lnTo>
              <a:lnTo>
                <a:pt x="311861" y="21412"/>
              </a:lnTo>
              <a:lnTo>
                <a:pt x="298381" y="16498"/>
              </a:lnTo>
              <a:lnTo>
                <a:pt x="259384" y="6045"/>
              </a:lnTo>
              <a:lnTo>
                <a:pt x="213265" y="380"/>
              </a:lnTo>
              <a:lnTo>
                <a:pt x="196449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262153</xdr:colOff>
      <xdr:row>0</xdr:row>
      <xdr:rowOff>385419</xdr:rowOff>
    </xdr:from>
    <xdr:ext cx="314325" cy="30988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1EE0A2B2-73F8-4191-97D4-A4044FE43F1D}"/>
            </a:ext>
          </a:extLst>
        </xdr:cNvPr>
        <xdr:cNvSpPr/>
      </xdr:nvSpPr>
      <xdr:spPr>
        <a:xfrm>
          <a:off x="151945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293" y="0"/>
              </a:moveTo>
              <a:lnTo>
                <a:pt x="290931" y="2730"/>
              </a:lnTo>
              <a:lnTo>
                <a:pt x="282689" y="2730"/>
              </a:lnTo>
              <a:lnTo>
                <a:pt x="259321" y="0"/>
              </a:lnTo>
              <a:lnTo>
                <a:pt x="262857" y="73967"/>
              </a:lnTo>
              <a:lnTo>
                <a:pt x="263506" y="102773"/>
              </a:lnTo>
              <a:lnTo>
                <a:pt x="263588" y="131051"/>
              </a:lnTo>
              <a:lnTo>
                <a:pt x="171120" y="132318"/>
              </a:lnTo>
              <a:lnTo>
                <a:pt x="50711" y="131051"/>
              </a:lnTo>
              <a:lnTo>
                <a:pt x="50791" y="102674"/>
              </a:lnTo>
              <a:lnTo>
                <a:pt x="51437" y="73873"/>
              </a:lnTo>
              <a:lnTo>
                <a:pt x="54971" y="0"/>
              </a:ln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2" y="73967"/>
              </a:lnTo>
              <a:lnTo>
                <a:pt x="4179" y="102773"/>
              </a:lnTo>
              <a:lnTo>
                <a:pt x="4179" y="208251"/>
              </a:lnTo>
              <a:lnTo>
                <a:pt x="3532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0" y="251472"/>
              </a:lnTo>
              <a:lnTo>
                <a:pt x="51034" y="222872"/>
              </a:lnTo>
              <a:lnTo>
                <a:pt x="50711" y="193738"/>
              </a:lnTo>
              <a:lnTo>
                <a:pt x="50711" y="155498"/>
              </a:lnTo>
              <a:lnTo>
                <a:pt x="184691" y="154692"/>
              </a:lnTo>
              <a:lnTo>
                <a:pt x="263588" y="155498"/>
              </a:lnTo>
              <a:lnTo>
                <a:pt x="263506" y="208251"/>
              </a:lnTo>
              <a:lnTo>
                <a:pt x="262857" y="237167"/>
              </a:lnTo>
              <a:lnTo>
                <a:pt x="259321" y="309537"/>
              </a:lnTo>
              <a:lnTo>
                <a:pt x="269347" y="308787"/>
              </a:lnTo>
              <a:lnTo>
                <a:pt x="277850" y="308495"/>
              </a:lnTo>
              <a:lnTo>
                <a:pt x="295763" y="308495"/>
              </a:lnTo>
              <a:lnTo>
                <a:pt x="304260" y="308787"/>
              </a:lnTo>
              <a:lnTo>
                <a:pt x="314293" y="309537"/>
              </a:lnTo>
              <a:lnTo>
                <a:pt x="311327" y="251472"/>
              </a:lnTo>
              <a:lnTo>
                <a:pt x="310358" y="222872"/>
              </a:lnTo>
              <a:lnTo>
                <a:pt x="310032" y="193738"/>
              </a:lnTo>
              <a:lnTo>
                <a:pt x="310114" y="102674"/>
              </a:lnTo>
              <a:lnTo>
                <a:pt x="310763" y="73873"/>
              </a:lnTo>
              <a:lnTo>
                <a:pt x="311327" y="59753"/>
              </a:lnTo>
              <a:lnTo>
                <a:pt x="314293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655288</xdr:colOff>
      <xdr:row>0</xdr:row>
      <xdr:rowOff>385419</xdr:rowOff>
    </xdr:from>
    <xdr:ext cx="55244" cy="30988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DFC05BA3-0FCA-4531-AB65-20F72D52E2FF}"/>
            </a:ext>
          </a:extLst>
        </xdr:cNvPr>
        <xdr:cNvSpPr/>
      </xdr:nvSpPr>
      <xdr:spPr>
        <a:xfrm>
          <a:off x="1912588" y="385419"/>
          <a:ext cx="55244" cy="309880"/>
        </a:xfrm>
        <a:custGeom>
          <a:avLst/>
          <a:gdLst/>
          <a:ahLst/>
          <a:cxnLst/>
          <a:rect l="0" t="0" r="0" b="0"/>
          <a:pathLst>
            <a:path w="55244" h="309880">
              <a:moveTo>
                <a:pt x="54971" y="0"/>
              </a:moveTo>
              <a:lnTo>
                <a:pt x="31610" y="2730"/>
              </a:lnTo>
              <a:lnTo>
                <a:pt x="23361" y="2730"/>
              </a:lnTo>
              <a:lnTo>
                <a:pt x="0" y="0"/>
              </a:lnTo>
              <a:lnTo>
                <a:pt x="3533" y="73967"/>
              </a:lnTo>
              <a:lnTo>
                <a:pt x="4185" y="102773"/>
              </a:lnTo>
              <a:lnTo>
                <a:pt x="4185" y="208251"/>
              </a:lnTo>
              <a:lnTo>
                <a:pt x="3533" y="237167"/>
              </a:lnTo>
              <a:lnTo>
                <a:pt x="0" y="309549"/>
              </a:lnTo>
              <a:lnTo>
                <a:pt x="10026" y="308787"/>
              </a:lnTo>
              <a:lnTo>
                <a:pt x="18522" y="308495"/>
              </a:lnTo>
              <a:lnTo>
                <a:pt x="36436" y="308495"/>
              </a:lnTo>
              <a:lnTo>
                <a:pt x="44938" y="308787"/>
              </a:lnTo>
              <a:lnTo>
                <a:pt x="54971" y="309537"/>
              </a:lnTo>
              <a:lnTo>
                <a:pt x="52006" y="251472"/>
              </a:lnTo>
              <a:lnTo>
                <a:pt x="51034" y="222872"/>
              </a:lnTo>
              <a:lnTo>
                <a:pt x="50711" y="193738"/>
              </a:lnTo>
              <a:lnTo>
                <a:pt x="50792" y="102674"/>
              </a:lnTo>
              <a:lnTo>
                <a:pt x="51439" y="73873"/>
              </a:lnTo>
              <a:lnTo>
                <a:pt x="52006" y="59753"/>
              </a:lnTo>
              <a:lnTo>
                <a:pt x="5497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764317</xdr:colOff>
      <xdr:row>0</xdr:row>
      <xdr:rowOff>379933</xdr:rowOff>
    </xdr:from>
    <xdr:ext cx="312420" cy="3206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E393517E-E45D-4280-85CE-43E7E598B7E4}"/>
            </a:ext>
          </a:extLst>
        </xdr:cNvPr>
        <xdr:cNvSpPr/>
      </xdr:nvSpPr>
      <xdr:spPr>
        <a:xfrm>
          <a:off x="2021617" y="379933"/>
          <a:ext cx="312420" cy="320675"/>
        </a:xfrm>
        <a:custGeom>
          <a:avLst/>
          <a:gdLst/>
          <a:ahLst/>
          <a:cxnLst/>
          <a:rect l="0" t="0" r="0" b="0"/>
          <a:pathLst>
            <a:path w="312420" h="320675">
              <a:moveTo>
                <a:pt x="196456" y="0"/>
              </a:moveTo>
              <a:lnTo>
                <a:pt x="154924" y="2701"/>
              </a:lnTo>
              <a:lnTo>
                <a:pt x="117011" y="10756"/>
              </a:lnTo>
              <a:lnTo>
                <a:pt x="68484" y="32534"/>
              </a:lnTo>
              <a:lnTo>
                <a:pt x="31773" y="65273"/>
              </a:lnTo>
              <a:lnTo>
                <a:pt x="8138" y="108339"/>
              </a:lnTo>
              <a:lnTo>
                <a:pt x="0" y="160997"/>
              </a:lnTo>
              <a:lnTo>
                <a:pt x="908" y="179535"/>
              </a:lnTo>
              <a:lnTo>
                <a:pt x="14433" y="229082"/>
              </a:lnTo>
              <a:lnTo>
                <a:pt x="42322" y="268812"/>
              </a:lnTo>
              <a:lnTo>
                <a:pt x="82237" y="297776"/>
              </a:lnTo>
              <a:lnTo>
                <a:pt x="132836" y="314959"/>
              </a:lnTo>
              <a:lnTo>
                <a:pt x="171056" y="320013"/>
              </a:lnTo>
              <a:lnTo>
                <a:pt x="191268" y="320649"/>
              </a:lnTo>
              <a:lnTo>
                <a:pt x="200824" y="320478"/>
              </a:lnTo>
              <a:lnTo>
                <a:pt x="245291" y="315101"/>
              </a:lnTo>
              <a:lnTo>
                <a:pt x="292144" y="301345"/>
              </a:lnTo>
              <a:lnTo>
                <a:pt x="305911" y="267931"/>
              </a:lnTo>
              <a:lnTo>
                <a:pt x="301885" y="264477"/>
              </a:lnTo>
              <a:lnTo>
                <a:pt x="289775" y="272402"/>
              </a:lnTo>
              <a:lnTo>
                <a:pt x="277358" y="279771"/>
              </a:lnTo>
              <a:lnTo>
                <a:pt x="238103" y="295892"/>
              </a:lnTo>
              <a:lnTo>
                <a:pt x="196456" y="301917"/>
              </a:lnTo>
              <a:lnTo>
                <a:pt x="181613" y="301392"/>
              </a:lnTo>
              <a:lnTo>
                <a:pt x="140303" y="293573"/>
              </a:lnTo>
              <a:lnTo>
                <a:pt x="105363" y="276038"/>
              </a:lnTo>
              <a:lnTo>
                <a:pt x="78360" y="248369"/>
              </a:lnTo>
              <a:lnTo>
                <a:pt x="60816" y="210262"/>
              </a:lnTo>
              <a:lnTo>
                <a:pt x="54743" y="160997"/>
              </a:lnTo>
              <a:lnTo>
                <a:pt x="55421" y="143363"/>
              </a:lnTo>
              <a:lnTo>
                <a:pt x="65512" y="97802"/>
              </a:lnTo>
              <a:lnTo>
                <a:pt x="86365" y="63214"/>
              </a:lnTo>
              <a:lnTo>
                <a:pt x="116199" y="38981"/>
              </a:lnTo>
              <a:lnTo>
                <a:pt x="153508" y="24770"/>
              </a:lnTo>
              <a:lnTo>
                <a:pt x="196456" y="20066"/>
              </a:lnTo>
              <a:lnTo>
                <a:pt x="205430" y="20327"/>
              </a:lnTo>
              <a:lnTo>
                <a:pt x="244726" y="28882"/>
              </a:lnTo>
              <a:lnTo>
                <a:pt x="285362" y="51600"/>
              </a:lnTo>
              <a:lnTo>
                <a:pt x="294373" y="59893"/>
              </a:lnTo>
              <a:lnTo>
                <a:pt x="299802" y="58343"/>
              </a:lnTo>
              <a:lnTo>
                <a:pt x="305835" y="32664"/>
              </a:lnTo>
              <a:lnTo>
                <a:pt x="308025" y="27165"/>
              </a:lnTo>
              <a:lnTo>
                <a:pt x="311861" y="21412"/>
              </a:lnTo>
              <a:lnTo>
                <a:pt x="298381" y="16498"/>
              </a:lnTo>
              <a:lnTo>
                <a:pt x="259391" y="6045"/>
              </a:lnTo>
              <a:lnTo>
                <a:pt x="213268" y="380"/>
              </a:lnTo>
              <a:lnTo>
                <a:pt x="196456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1127493</xdr:colOff>
      <xdr:row>0</xdr:row>
      <xdr:rowOff>385419</xdr:rowOff>
    </xdr:from>
    <xdr:ext cx="314325" cy="309880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C1D36428-6206-465F-BACA-CA8C926B158C}"/>
            </a:ext>
          </a:extLst>
        </xdr:cNvPr>
        <xdr:cNvSpPr/>
      </xdr:nvSpPr>
      <xdr:spPr>
        <a:xfrm>
          <a:off x="2384793" y="385419"/>
          <a:ext cx="314325" cy="309880"/>
        </a:xfrm>
        <a:custGeom>
          <a:avLst/>
          <a:gdLst/>
          <a:ahLst/>
          <a:cxnLst/>
          <a:rect l="0" t="0" r="0" b="0"/>
          <a:pathLst>
            <a:path w="314325" h="309880">
              <a:moveTo>
                <a:pt x="314305" y="0"/>
              </a:moveTo>
              <a:lnTo>
                <a:pt x="290931" y="2730"/>
              </a:lnTo>
              <a:lnTo>
                <a:pt x="282682" y="2730"/>
              </a:lnTo>
              <a:lnTo>
                <a:pt x="259327" y="0"/>
              </a:lnTo>
              <a:lnTo>
                <a:pt x="262862" y="73967"/>
              </a:lnTo>
              <a:lnTo>
                <a:pt x="263507" y="102773"/>
              </a:lnTo>
              <a:lnTo>
                <a:pt x="263588" y="131051"/>
              </a:lnTo>
              <a:lnTo>
                <a:pt x="171121" y="132318"/>
              </a:lnTo>
              <a:lnTo>
                <a:pt x="50717" y="131051"/>
              </a:lnTo>
              <a:lnTo>
                <a:pt x="50798" y="102644"/>
              </a:lnTo>
              <a:lnTo>
                <a:pt x="51443" y="73839"/>
              </a:lnTo>
              <a:lnTo>
                <a:pt x="54984" y="0"/>
              </a:lnTo>
              <a:lnTo>
                <a:pt x="31616" y="2730"/>
              </a:lnTo>
              <a:lnTo>
                <a:pt x="23361" y="2730"/>
              </a:lnTo>
              <a:lnTo>
                <a:pt x="0" y="0"/>
              </a:lnTo>
              <a:lnTo>
                <a:pt x="3534" y="73982"/>
              </a:lnTo>
              <a:lnTo>
                <a:pt x="4179" y="102787"/>
              </a:lnTo>
              <a:lnTo>
                <a:pt x="4179" y="208236"/>
              </a:lnTo>
              <a:lnTo>
                <a:pt x="3534" y="237152"/>
              </a:lnTo>
              <a:lnTo>
                <a:pt x="0" y="309537"/>
              </a:lnTo>
              <a:lnTo>
                <a:pt x="10033" y="308787"/>
              </a:lnTo>
              <a:lnTo>
                <a:pt x="18529" y="308495"/>
              </a:lnTo>
              <a:lnTo>
                <a:pt x="36442" y="308495"/>
              </a:lnTo>
              <a:lnTo>
                <a:pt x="44945" y="308787"/>
              </a:lnTo>
              <a:lnTo>
                <a:pt x="54984" y="309537"/>
              </a:lnTo>
              <a:lnTo>
                <a:pt x="52006" y="251472"/>
              </a:lnTo>
              <a:lnTo>
                <a:pt x="51040" y="222915"/>
              </a:lnTo>
              <a:lnTo>
                <a:pt x="50717" y="193738"/>
              </a:lnTo>
              <a:lnTo>
                <a:pt x="50717" y="155498"/>
              </a:lnTo>
              <a:lnTo>
                <a:pt x="184696" y="154692"/>
              </a:lnTo>
              <a:lnTo>
                <a:pt x="263588" y="155498"/>
              </a:lnTo>
              <a:lnTo>
                <a:pt x="263507" y="208251"/>
              </a:lnTo>
              <a:lnTo>
                <a:pt x="262862" y="237167"/>
              </a:lnTo>
              <a:lnTo>
                <a:pt x="259327" y="309537"/>
              </a:lnTo>
              <a:lnTo>
                <a:pt x="269354" y="308787"/>
              </a:lnTo>
              <a:lnTo>
                <a:pt x="277850" y="308495"/>
              </a:lnTo>
              <a:lnTo>
                <a:pt x="295770" y="308495"/>
              </a:lnTo>
              <a:lnTo>
                <a:pt x="304266" y="308787"/>
              </a:lnTo>
              <a:lnTo>
                <a:pt x="314305" y="309537"/>
              </a:lnTo>
              <a:lnTo>
                <a:pt x="311334" y="251472"/>
              </a:lnTo>
              <a:lnTo>
                <a:pt x="310368" y="222872"/>
              </a:lnTo>
              <a:lnTo>
                <a:pt x="310045" y="193738"/>
              </a:lnTo>
              <a:lnTo>
                <a:pt x="310125" y="102674"/>
              </a:lnTo>
              <a:lnTo>
                <a:pt x="310771" y="73873"/>
              </a:lnTo>
              <a:lnTo>
                <a:pt x="311334" y="59753"/>
              </a:lnTo>
              <a:lnTo>
                <a:pt x="314305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1520640</xdr:colOff>
      <xdr:row>0</xdr:row>
      <xdr:rowOff>385622</xdr:rowOff>
    </xdr:from>
    <xdr:ext cx="193040" cy="30988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22312101-0DA4-4160-B039-823CBA4EA3DF}"/>
            </a:ext>
          </a:extLst>
        </xdr:cNvPr>
        <xdr:cNvSpPr/>
      </xdr:nvSpPr>
      <xdr:spPr>
        <a:xfrm>
          <a:off x="2777940" y="385622"/>
          <a:ext cx="193040" cy="309880"/>
        </a:xfrm>
        <a:custGeom>
          <a:avLst/>
          <a:gdLst/>
          <a:ahLst/>
          <a:cxnLst/>
          <a:rect l="0" t="0" r="0" b="0"/>
          <a:pathLst>
            <a:path w="193040" h="309880">
              <a:moveTo>
                <a:pt x="189668" y="0"/>
              </a:moveTo>
              <a:lnTo>
                <a:pt x="140995" y="1650"/>
              </a:lnTo>
              <a:lnTo>
                <a:pt x="118093" y="2143"/>
              </a:lnTo>
              <a:lnTo>
                <a:pt x="94884" y="2308"/>
              </a:lnTo>
              <a:lnTo>
                <a:pt x="71618" y="2143"/>
              </a:lnTo>
              <a:lnTo>
                <a:pt x="0" y="12"/>
              </a:lnTo>
              <a:lnTo>
                <a:pt x="3522" y="73205"/>
              </a:lnTo>
              <a:lnTo>
                <a:pt x="4167" y="102125"/>
              </a:lnTo>
              <a:lnTo>
                <a:pt x="4167" y="207576"/>
              </a:lnTo>
              <a:lnTo>
                <a:pt x="3522" y="236381"/>
              </a:lnTo>
              <a:lnTo>
                <a:pt x="0" y="309257"/>
              </a:lnTo>
              <a:lnTo>
                <a:pt x="37521" y="308347"/>
              </a:lnTo>
              <a:lnTo>
                <a:pt x="154978" y="308347"/>
              </a:lnTo>
              <a:lnTo>
                <a:pt x="192544" y="309283"/>
              </a:lnTo>
              <a:lnTo>
                <a:pt x="190709" y="304050"/>
              </a:lnTo>
              <a:lnTo>
                <a:pt x="190220" y="300342"/>
              </a:lnTo>
              <a:lnTo>
                <a:pt x="190290" y="291515"/>
              </a:lnTo>
              <a:lnTo>
                <a:pt x="190626" y="286651"/>
              </a:lnTo>
              <a:lnTo>
                <a:pt x="191039" y="284479"/>
              </a:lnTo>
              <a:lnTo>
                <a:pt x="191681" y="282562"/>
              </a:lnTo>
              <a:lnTo>
                <a:pt x="192652" y="279666"/>
              </a:lnTo>
              <a:lnTo>
                <a:pt x="182998" y="281286"/>
              </a:lnTo>
              <a:lnTo>
                <a:pt x="168438" y="282938"/>
              </a:lnTo>
              <a:lnTo>
                <a:pt x="133989" y="284974"/>
              </a:lnTo>
              <a:lnTo>
                <a:pt x="95886" y="285950"/>
              </a:lnTo>
              <a:lnTo>
                <a:pt x="51631" y="285991"/>
              </a:lnTo>
              <a:lnTo>
                <a:pt x="51104" y="272681"/>
              </a:lnTo>
              <a:lnTo>
                <a:pt x="50704" y="221106"/>
              </a:lnTo>
              <a:lnTo>
                <a:pt x="50787" y="168363"/>
              </a:lnTo>
              <a:lnTo>
                <a:pt x="51206" y="158445"/>
              </a:lnTo>
              <a:lnTo>
                <a:pt x="126004" y="159496"/>
              </a:lnTo>
              <a:lnTo>
                <a:pt x="160585" y="161216"/>
              </a:lnTo>
              <a:lnTo>
                <a:pt x="177774" y="162699"/>
              </a:lnTo>
              <a:lnTo>
                <a:pt x="176206" y="155968"/>
              </a:lnTo>
              <a:lnTo>
                <a:pt x="175691" y="151599"/>
              </a:lnTo>
              <a:lnTo>
                <a:pt x="175691" y="142697"/>
              </a:lnTo>
              <a:lnTo>
                <a:pt x="176206" y="138188"/>
              </a:lnTo>
              <a:lnTo>
                <a:pt x="177768" y="131508"/>
              </a:lnTo>
              <a:lnTo>
                <a:pt x="115499" y="134921"/>
              </a:lnTo>
              <a:lnTo>
                <a:pt x="71795" y="136034"/>
              </a:lnTo>
              <a:lnTo>
                <a:pt x="51212" y="136156"/>
              </a:lnTo>
              <a:lnTo>
                <a:pt x="50752" y="71295"/>
              </a:lnTo>
              <a:lnTo>
                <a:pt x="52704" y="24599"/>
              </a:lnTo>
              <a:lnTo>
                <a:pt x="85213" y="24983"/>
              </a:lnTo>
              <a:lnTo>
                <a:pt x="189680" y="30518"/>
              </a:lnTo>
              <a:lnTo>
                <a:pt x="188131" y="23901"/>
              </a:lnTo>
              <a:lnTo>
                <a:pt x="187623" y="19545"/>
              </a:lnTo>
              <a:lnTo>
                <a:pt x="187623" y="10921"/>
              </a:lnTo>
              <a:lnTo>
                <a:pt x="188131" y="6565"/>
              </a:lnTo>
              <a:lnTo>
                <a:pt x="189668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1</xdr:col>
      <xdr:colOff>1765757</xdr:colOff>
      <xdr:row>0</xdr:row>
      <xdr:rowOff>379932</xdr:rowOff>
    </xdr:from>
    <xdr:ext cx="755015" cy="32067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34C293DB-BC21-46E6-B468-45D40BA17251}"/>
            </a:ext>
          </a:extLst>
        </xdr:cNvPr>
        <xdr:cNvSpPr/>
      </xdr:nvSpPr>
      <xdr:spPr>
        <a:xfrm>
          <a:off x="3023057" y="379932"/>
          <a:ext cx="755015" cy="320675"/>
        </a:xfrm>
        <a:custGeom>
          <a:avLst/>
          <a:gdLst/>
          <a:ahLst/>
          <a:cxnLst/>
          <a:rect l="0" t="0" r="0" b="0"/>
          <a:pathLst>
            <a:path w="755015" h="320675">
              <a:moveTo>
                <a:pt x="217004" y="220129"/>
              </a:moveTo>
              <a:lnTo>
                <a:pt x="204406" y="179908"/>
              </a:lnTo>
              <a:lnTo>
                <a:pt x="173456" y="155409"/>
              </a:lnTo>
              <a:lnTo>
                <a:pt x="123723" y="136182"/>
              </a:lnTo>
              <a:lnTo>
                <a:pt x="113792" y="132638"/>
              </a:lnTo>
              <a:lnTo>
                <a:pt x="78701" y="115900"/>
              </a:lnTo>
              <a:lnTo>
                <a:pt x="54356" y="82918"/>
              </a:lnTo>
              <a:lnTo>
                <a:pt x="53619" y="73393"/>
              </a:lnTo>
              <a:lnTo>
                <a:pt x="53619" y="65671"/>
              </a:lnTo>
              <a:lnTo>
                <a:pt x="77711" y="30251"/>
              </a:lnTo>
              <a:lnTo>
                <a:pt x="118567" y="20066"/>
              </a:lnTo>
              <a:lnTo>
                <a:pt x="127927" y="20066"/>
              </a:lnTo>
              <a:lnTo>
                <a:pt x="164884" y="38290"/>
              </a:lnTo>
              <a:lnTo>
                <a:pt x="178943" y="61861"/>
              </a:lnTo>
              <a:lnTo>
                <a:pt x="188087" y="61861"/>
              </a:lnTo>
              <a:lnTo>
                <a:pt x="203073" y="22212"/>
              </a:lnTo>
              <a:lnTo>
                <a:pt x="193624" y="16205"/>
              </a:lnTo>
              <a:lnTo>
                <a:pt x="157734" y="2933"/>
              </a:lnTo>
              <a:lnTo>
                <a:pt x="123761" y="0"/>
              </a:lnTo>
              <a:lnTo>
                <a:pt x="110985" y="406"/>
              </a:lnTo>
              <a:lnTo>
                <a:pt x="66319" y="9791"/>
              </a:lnTo>
              <a:lnTo>
                <a:pt x="33210" y="29933"/>
              </a:lnTo>
              <a:lnTo>
                <a:pt x="11252" y="67614"/>
              </a:lnTo>
              <a:lnTo>
                <a:pt x="9245" y="85839"/>
              </a:lnTo>
              <a:lnTo>
                <a:pt x="10033" y="98552"/>
              </a:lnTo>
              <a:lnTo>
                <a:pt x="28384" y="136258"/>
              </a:lnTo>
              <a:lnTo>
                <a:pt x="62064" y="159600"/>
              </a:lnTo>
              <a:lnTo>
                <a:pt x="102501" y="174993"/>
              </a:lnTo>
              <a:lnTo>
                <a:pt x="112433" y="178562"/>
              </a:lnTo>
              <a:lnTo>
                <a:pt x="147548" y="195021"/>
              </a:lnTo>
              <a:lnTo>
                <a:pt x="171894" y="227698"/>
              </a:lnTo>
              <a:lnTo>
                <a:pt x="172631" y="237020"/>
              </a:lnTo>
              <a:lnTo>
                <a:pt x="172631" y="245643"/>
              </a:lnTo>
              <a:lnTo>
                <a:pt x="153250" y="281305"/>
              </a:lnTo>
              <a:lnTo>
                <a:pt x="116306" y="298437"/>
              </a:lnTo>
              <a:lnTo>
                <a:pt x="100418" y="299681"/>
              </a:lnTo>
              <a:lnTo>
                <a:pt x="92481" y="299427"/>
              </a:lnTo>
              <a:lnTo>
                <a:pt x="53022" y="288023"/>
              </a:lnTo>
              <a:lnTo>
                <a:pt x="22923" y="259664"/>
              </a:lnTo>
              <a:lnTo>
                <a:pt x="19710" y="253453"/>
              </a:lnTo>
              <a:lnTo>
                <a:pt x="10490" y="253453"/>
              </a:lnTo>
              <a:lnTo>
                <a:pt x="0" y="295427"/>
              </a:lnTo>
              <a:lnTo>
                <a:pt x="8458" y="300875"/>
              </a:lnTo>
              <a:lnTo>
                <a:pt x="46024" y="316445"/>
              </a:lnTo>
              <a:lnTo>
                <a:pt x="87972" y="320649"/>
              </a:lnTo>
              <a:lnTo>
                <a:pt x="102730" y="320192"/>
              </a:lnTo>
              <a:lnTo>
                <a:pt x="142278" y="313207"/>
              </a:lnTo>
              <a:lnTo>
                <a:pt x="182905" y="291947"/>
              </a:lnTo>
              <a:lnTo>
                <a:pt x="208280" y="259524"/>
              </a:lnTo>
              <a:lnTo>
                <a:pt x="216446" y="230390"/>
              </a:lnTo>
              <a:lnTo>
                <a:pt x="217004" y="220129"/>
              </a:lnTo>
              <a:close/>
            </a:path>
            <a:path w="755015" h="320675">
              <a:moveTo>
                <a:pt x="520077" y="37757"/>
              </a:moveTo>
              <a:lnTo>
                <a:pt x="517550" y="29959"/>
              </a:lnTo>
              <a:lnTo>
                <a:pt x="516699" y="25488"/>
              </a:lnTo>
              <a:lnTo>
                <a:pt x="516699" y="21818"/>
              </a:lnTo>
              <a:lnTo>
                <a:pt x="516699" y="18415"/>
              </a:lnTo>
              <a:lnTo>
                <a:pt x="517550" y="13792"/>
              </a:lnTo>
              <a:lnTo>
                <a:pt x="519912" y="5715"/>
              </a:lnTo>
              <a:lnTo>
                <a:pt x="450392" y="7340"/>
              </a:lnTo>
              <a:lnTo>
                <a:pt x="417322" y="7835"/>
              </a:lnTo>
              <a:lnTo>
                <a:pt x="383527" y="8001"/>
              </a:lnTo>
              <a:lnTo>
                <a:pt x="349732" y="7835"/>
              </a:lnTo>
              <a:lnTo>
                <a:pt x="247142" y="5715"/>
              </a:lnTo>
              <a:lnTo>
                <a:pt x="249504" y="13817"/>
              </a:lnTo>
              <a:lnTo>
                <a:pt x="250355" y="18300"/>
              </a:lnTo>
              <a:lnTo>
                <a:pt x="250355" y="25311"/>
              </a:lnTo>
              <a:lnTo>
                <a:pt x="249504" y="29933"/>
              </a:lnTo>
              <a:lnTo>
                <a:pt x="246976" y="37757"/>
              </a:lnTo>
              <a:lnTo>
                <a:pt x="257060" y="36525"/>
              </a:lnTo>
              <a:lnTo>
                <a:pt x="302983" y="33629"/>
              </a:lnTo>
              <a:lnTo>
                <a:pt x="358813" y="32512"/>
              </a:lnTo>
              <a:lnTo>
                <a:pt x="359930" y="77571"/>
              </a:lnTo>
              <a:lnTo>
                <a:pt x="360299" y="122745"/>
              </a:lnTo>
              <a:lnTo>
                <a:pt x="360222" y="213741"/>
              </a:lnTo>
              <a:lnTo>
                <a:pt x="359575" y="242658"/>
              </a:lnTo>
              <a:lnTo>
                <a:pt x="356044" y="315023"/>
              </a:lnTo>
              <a:lnTo>
                <a:pt x="366064" y="314274"/>
              </a:lnTo>
              <a:lnTo>
                <a:pt x="374561" y="313982"/>
              </a:lnTo>
              <a:lnTo>
                <a:pt x="392480" y="313982"/>
              </a:lnTo>
              <a:lnTo>
                <a:pt x="400989" y="314274"/>
              </a:lnTo>
              <a:lnTo>
                <a:pt x="411022" y="315023"/>
              </a:lnTo>
              <a:lnTo>
                <a:pt x="408051" y="256959"/>
              </a:lnTo>
              <a:lnTo>
                <a:pt x="407073" y="228358"/>
              </a:lnTo>
              <a:lnTo>
                <a:pt x="406755" y="199224"/>
              </a:lnTo>
              <a:lnTo>
                <a:pt x="406844" y="100177"/>
              </a:lnTo>
              <a:lnTo>
                <a:pt x="407593" y="54991"/>
              </a:lnTo>
              <a:lnTo>
                <a:pt x="408241" y="32512"/>
              </a:lnTo>
              <a:lnTo>
                <a:pt x="456806" y="33324"/>
              </a:lnTo>
              <a:lnTo>
                <a:pt x="501751" y="35775"/>
              </a:lnTo>
              <a:lnTo>
                <a:pt x="520077" y="37757"/>
              </a:lnTo>
              <a:close/>
            </a:path>
            <a:path w="755015" h="320675">
              <a:moveTo>
                <a:pt x="754608" y="285356"/>
              </a:moveTo>
              <a:lnTo>
                <a:pt x="695947" y="290664"/>
              </a:lnTo>
              <a:lnTo>
                <a:pt x="657834" y="291642"/>
              </a:lnTo>
              <a:lnTo>
                <a:pt x="613587" y="291680"/>
              </a:lnTo>
              <a:lnTo>
                <a:pt x="613067" y="278371"/>
              </a:lnTo>
              <a:lnTo>
                <a:pt x="612660" y="226796"/>
              </a:lnTo>
              <a:lnTo>
                <a:pt x="612736" y="174053"/>
              </a:lnTo>
              <a:lnTo>
                <a:pt x="613156" y="164134"/>
              </a:lnTo>
              <a:lnTo>
                <a:pt x="687959" y="165188"/>
              </a:lnTo>
              <a:lnTo>
                <a:pt x="722541" y="166916"/>
              </a:lnTo>
              <a:lnTo>
                <a:pt x="739724" y="168389"/>
              </a:lnTo>
              <a:lnTo>
                <a:pt x="738162" y="161658"/>
              </a:lnTo>
              <a:lnTo>
                <a:pt x="737654" y="157289"/>
              </a:lnTo>
              <a:lnTo>
                <a:pt x="737654" y="148386"/>
              </a:lnTo>
              <a:lnTo>
                <a:pt x="738162" y="143878"/>
              </a:lnTo>
              <a:lnTo>
                <a:pt x="739711" y="137198"/>
              </a:lnTo>
              <a:lnTo>
                <a:pt x="677456" y="140614"/>
              </a:lnTo>
              <a:lnTo>
                <a:pt x="633742" y="141732"/>
              </a:lnTo>
              <a:lnTo>
                <a:pt x="613168" y="141846"/>
              </a:lnTo>
              <a:lnTo>
                <a:pt x="612711" y="76987"/>
              </a:lnTo>
              <a:lnTo>
                <a:pt x="614667" y="30289"/>
              </a:lnTo>
              <a:lnTo>
                <a:pt x="647166" y="30683"/>
              </a:lnTo>
              <a:lnTo>
                <a:pt x="751624" y="36207"/>
              </a:lnTo>
              <a:lnTo>
                <a:pt x="750087" y="29591"/>
              </a:lnTo>
              <a:lnTo>
                <a:pt x="749579" y="25234"/>
              </a:lnTo>
              <a:lnTo>
                <a:pt x="749579" y="16611"/>
              </a:lnTo>
              <a:lnTo>
                <a:pt x="750087" y="12255"/>
              </a:lnTo>
              <a:lnTo>
                <a:pt x="751624" y="5689"/>
              </a:lnTo>
              <a:lnTo>
                <a:pt x="702945" y="7340"/>
              </a:lnTo>
              <a:lnTo>
                <a:pt x="680046" y="7835"/>
              </a:lnTo>
              <a:lnTo>
                <a:pt x="656831" y="8001"/>
              </a:lnTo>
              <a:lnTo>
                <a:pt x="633564" y="7835"/>
              </a:lnTo>
              <a:lnTo>
                <a:pt x="561949" y="5702"/>
              </a:lnTo>
              <a:lnTo>
                <a:pt x="564908" y="64566"/>
              </a:lnTo>
              <a:lnTo>
                <a:pt x="565873" y="93332"/>
              </a:lnTo>
              <a:lnTo>
                <a:pt x="566204" y="122301"/>
              </a:lnTo>
              <a:lnTo>
                <a:pt x="566115" y="213271"/>
              </a:lnTo>
              <a:lnTo>
                <a:pt x="565467" y="242074"/>
              </a:lnTo>
              <a:lnTo>
                <a:pt x="561949" y="314947"/>
              </a:lnTo>
              <a:lnTo>
                <a:pt x="599478" y="314045"/>
              </a:lnTo>
              <a:lnTo>
                <a:pt x="716927" y="314045"/>
              </a:lnTo>
              <a:lnTo>
                <a:pt x="754494" y="314972"/>
              </a:lnTo>
              <a:lnTo>
                <a:pt x="752665" y="309740"/>
              </a:lnTo>
              <a:lnTo>
                <a:pt x="752170" y="306031"/>
              </a:lnTo>
              <a:lnTo>
                <a:pt x="752589" y="292341"/>
              </a:lnTo>
              <a:lnTo>
                <a:pt x="752995" y="290169"/>
              </a:lnTo>
              <a:lnTo>
                <a:pt x="753643" y="288251"/>
              </a:lnTo>
              <a:lnTo>
                <a:pt x="754608" y="28535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2</xdr:col>
      <xdr:colOff>293490</xdr:colOff>
      <xdr:row>0</xdr:row>
      <xdr:rowOff>385584</xdr:rowOff>
    </xdr:from>
    <xdr:ext cx="269875" cy="31051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650F9D6A-FF7F-4BD1-B5AC-34433E009DCF}"/>
            </a:ext>
          </a:extLst>
        </xdr:cNvPr>
        <xdr:cNvSpPr/>
      </xdr:nvSpPr>
      <xdr:spPr>
        <a:xfrm>
          <a:off x="3951090" y="385584"/>
          <a:ext cx="269875" cy="310515"/>
        </a:xfrm>
        <a:custGeom>
          <a:avLst/>
          <a:gdLst/>
          <a:ahLst/>
          <a:cxnLst/>
          <a:rect l="0" t="0" r="0" b="0"/>
          <a:pathLst>
            <a:path w="269875" h="310515">
              <a:moveTo>
                <a:pt x="267944" y="308330"/>
              </a:moveTo>
              <a:lnTo>
                <a:pt x="253555" y="308330"/>
              </a:lnTo>
              <a:lnTo>
                <a:pt x="258711" y="308622"/>
              </a:lnTo>
              <a:lnTo>
                <a:pt x="269767" y="309892"/>
              </a:lnTo>
              <a:lnTo>
                <a:pt x="267944" y="308330"/>
              </a:lnTo>
              <a:close/>
            </a:path>
            <a:path w="269875" h="310515">
              <a:moveTo>
                <a:pt x="12" y="0"/>
              </a:moveTo>
              <a:lnTo>
                <a:pt x="2965" y="59588"/>
              </a:lnTo>
              <a:lnTo>
                <a:pt x="4156" y="101601"/>
              </a:lnTo>
              <a:lnTo>
                <a:pt x="4162" y="208715"/>
              </a:lnTo>
              <a:lnTo>
                <a:pt x="3926" y="222750"/>
              </a:lnTo>
              <a:lnTo>
                <a:pt x="3522" y="237130"/>
              </a:lnTo>
              <a:lnTo>
                <a:pt x="2965" y="251307"/>
              </a:lnTo>
              <a:lnTo>
                <a:pt x="1483" y="281819"/>
              </a:lnTo>
              <a:lnTo>
                <a:pt x="0" y="309371"/>
              </a:lnTo>
              <a:lnTo>
                <a:pt x="10032" y="308622"/>
              </a:lnTo>
              <a:lnTo>
                <a:pt x="18529" y="308330"/>
              </a:lnTo>
              <a:lnTo>
                <a:pt x="54920" y="308330"/>
              </a:lnTo>
              <a:lnTo>
                <a:pt x="54081" y="293237"/>
              </a:lnTo>
              <a:lnTo>
                <a:pt x="51988" y="251015"/>
              </a:lnTo>
              <a:lnTo>
                <a:pt x="50806" y="208715"/>
              </a:lnTo>
              <a:lnTo>
                <a:pt x="50717" y="162928"/>
              </a:lnTo>
              <a:lnTo>
                <a:pt x="129849" y="162928"/>
              </a:lnTo>
              <a:lnTo>
                <a:pt x="125691" y="158445"/>
              </a:lnTo>
              <a:lnTo>
                <a:pt x="165110" y="148403"/>
              </a:lnTo>
              <a:lnTo>
                <a:pt x="177813" y="142862"/>
              </a:lnTo>
              <a:lnTo>
                <a:pt x="76638" y="142862"/>
              </a:lnTo>
              <a:lnTo>
                <a:pt x="70300" y="142709"/>
              </a:lnTo>
              <a:lnTo>
                <a:pt x="59740" y="142163"/>
              </a:lnTo>
              <a:lnTo>
                <a:pt x="55048" y="141668"/>
              </a:lnTo>
              <a:lnTo>
                <a:pt x="50717" y="140944"/>
              </a:lnTo>
              <a:lnTo>
                <a:pt x="50838" y="101601"/>
              </a:lnTo>
              <a:lnTo>
                <a:pt x="53752" y="22225"/>
              </a:lnTo>
              <a:lnTo>
                <a:pt x="93538" y="20235"/>
              </a:lnTo>
              <a:lnTo>
                <a:pt x="204356" y="20192"/>
              </a:lnTo>
              <a:lnTo>
                <a:pt x="197319" y="15735"/>
              </a:lnTo>
              <a:lnTo>
                <a:pt x="153321" y="2343"/>
              </a:lnTo>
              <a:lnTo>
                <a:pt x="61192" y="2343"/>
              </a:lnTo>
              <a:lnTo>
                <a:pt x="46333" y="2194"/>
              </a:lnTo>
              <a:lnTo>
                <a:pt x="31737" y="1689"/>
              </a:lnTo>
              <a:lnTo>
                <a:pt x="12" y="0"/>
              </a:lnTo>
              <a:close/>
            </a:path>
            <a:path w="269875" h="310515">
              <a:moveTo>
                <a:pt x="54920" y="308330"/>
              </a:moveTo>
              <a:lnTo>
                <a:pt x="36436" y="308330"/>
              </a:lnTo>
              <a:lnTo>
                <a:pt x="44938" y="308622"/>
              </a:lnTo>
              <a:lnTo>
                <a:pt x="54978" y="309371"/>
              </a:lnTo>
              <a:lnTo>
                <a:pt x="54920" y="308330"/>
              </a:lnTo>
              <a:close/>
            </a:path>
            <a:path w="269875" h="310515">
              <a:moveTo>
                <a:pt x="129849" y="162928"/>
              </a:moveTo>
              <a:lnTo>
                <a:pt x="67671" y="162928"/>
              </a:lnTo>
              <a:lnTo>
                <a:pt x="75990" y="170519"/>
              </a:lnTo>
              <a:lnTo>
                <a:pt x="84762" y="178930"/>
              </a:lnTo>
              <a:lnTo>
                <a:pt x="113517" y="208715"/>
              </a:lnTo>
              <a:lnTo>
                <a:pt x="142671" y="240525"/>
              </a:lnTo>
              <a:lnTo>
                <a:pt x="169559" y="271043"/>
              </a:lnTo>
              <a:lnTo>
                <a:pt x="201923" y="309333"/>
              </a:lnTo>
              <a:lnTo>
                <a:pt x="207740" y="308622"/>
              </a:lnTo>
              <a:lnTo>
                <a:pt x="212718" y="308330"/>
              </a:lnTo>
              <a:lnTo>
                <a:pt x="267944" y="308330"/>
              </a:lnTo>
              <a:lnTo>
                <a:pt x="265322" y="306082"/>
              </a:lnTo>
              <a:lnTo>
                <a:pt x="233947" y="275359"/>
              </a:lnTo>
              <a:lnTo>
                <a:pt x="146276" y="180979"/>
              </a:lnTo>
              <a:lnTo>
                <a:pt x="129849" y="162928"/>
              </a:lnTo>
              <a:close/>
            </a:path>
            <a:path w="269875" h="310515">
              <a:moveTo>
                <a:pt x="204356" y="20192"/>
              </a:moveTo>
              <a:lnTo>
                <a:pt x="102171" y="20192"/>
              </a:lnTo>
              <a:lnTo>
                <a:pt x="108830" y="20345"/>
              </a:lnTo>
              <a:lnTo>
                <a:pt x="115587" y="20799"/>
              </a:lnTo>
              <a:lnTo>
                <a:pt x="154571" y="31495"/>
              </a:lnTo>
              <a:lnTo>
                <a:pt x="178786" y="61291"/>
              </a:lnTo>
              <a:lnTo>
                <a:pt x="180600" y="76631"/>
              </a:lnTo>
              <a:lnTo>
                <a:pt x="180018" y="85916"/>
              </a:lnTo>
              <a:lnTo>
                <a:pt x="160787" y="120222"/>
              </a:lnTo>
              <a:lnTo>
                <a:pt x="124909" y="137975"/>
              </a:lnTo>
              <a:lnTo>
                <a:pt x="83502" y="142862"/>
              </a:lnTo>
              <a:lnTo>
                <a:pt x="177813" y="142862"/>
              </a:lnTo>
              <a:lnTo>
                <a:pt x="212689" y="117336"/>
              </a:lnTo>
              <a:lnTo>
                <a:pt x="229444" y="82725"/>
              </a:lnTo>
              <a:lnTo>
                <a:pt x="230168" y="72186"/>
              </a:lnTo>
              <a:lnTo>
                <a:pt x="229612" y="62378"/>
              </a:lnTo>
              <a:lnTo>
                <a:pt x="210920" y="25519"/>
              </a:lnTo>
              <a:lnTo>
                <a:pt x="204356" y="20192"/>
              </a:lnTo>
              <a:close/>
            </a:path>
            <a:path w="269875" h="310515">
              <a:moveTo>
                <a:pt x="120326" y="126"/>
              </a:moveTo>
              <a:lnTo>
                <a:pt x="112839" y="198"/>
              </a:lnTo>
              <a:lnTo>
                <a:pt x="105370" y="409"/>
              </a:lnTo>
              <a:lnTo>
                <a:pt x="97946" y="759"/>
              </a:lnTo>
              <a:lnTo>
                <a:pt x="90595" y="1244"/>
              </a:lnTo>
              <a:lnTo>
                <a:pt x="76038" y="2053"/>
              </a:lnTo>
              <a:lnTo>
                <a:pt x="61192" y="2343"/>
              </a:lnTo>
              <a:lnTo>
                <a:pt x="153321" y="2343"/>
              </a:lnTo>
              <a:lnTo>
                <a:pt x="152126" y="2157"/>
              </a:lnTo>
              <a:lnTo>
                <a:pt x="141766" y="1033"/>
              </a:lnTo>
              <a:lnTo>
                <a:pt x="131154" y="354"/>
              </a:lnTo>
              <a:lnTo>
                <a:pt x="120326" y="126"/>
              </a:lnTo>
              <a:close/>
            </a:path>
          </a:pathLst>
        </a:custGeom>
        <a:solidFill>
          <a:srgbClr val="00304F"/>
        </a:solidFill>
      </xdr:spPr>
    </xdr:sp>
    <xdr:clientData/>
  </xdr:oneCellAnchor>
  <xdr:oneCellAnchor>
    <xdr:from>
      <xdr:col>0</xdr:col>
      <xdr:colOff>1100315</xdr:colOff>
      <xdr:row>0</xdr:row>
      <xdr:rowOff>3225</xdr:rowOff>
    </xdr:from>
    <xdr:ext cx="2955290" cy="1524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78B4C426-DB5F-4B09-9EB0-4F5D5D282AE9}"/>
            </a:ext>
          </a:extLst>
        </xdr:cNvPr>
        <xdr:cNvSpPr/>
      </xdr:nvSpPr>
      <xdr:spPr>
        <a:xfrm>
          <a:off x="1100315" y="3225"/>
          <a:ext cx="2955290" cy="15240"/>
        </a:xfrm>
        <a:custGeom>
          <a:avLst/>
          <a:gdLst/>
          <a:ahLst/>
          <a:cxnLst/>
          <a:rect l="0" t="0" r="0" b="0"/>
          <a:pathLst>
            <a:path w="2955290" h="15240">
              <a:moveTo>
                <a:pt x="2951511" y="0"/>
              </a:moveTo>
              <a:lnTo>
                <a:pt x="3581" y="0"/>
              </a:lnTo>
              <a:lnTo>
                <a:pt x="0" y="3301"/>
              </a:lnTo>
              <a:lnTo>
                <a:pt x="0" y="11455"/>
              </a:lnTo>
              <a:lnTo>
                <a:pt x="3581" y="14757"/>
              </a:lnTo>
              <a:lnTo>
                <a:pt x="2947092" y="14757"/>
              </a:lnTo>
              <a:lnTo>
                <a:pt x="2951511" y="14757"/>
              </a:lnTo>
              <a:lnTo>
                <a:pt x="2955086" y="11455"/>
              </a:lnTo>
              <a:lnTo>
                <a:pt x="2955086" y="3301"/>
              </a:lnTo>
              <a:lnTo>
                <a:pt x="2951511" y="0"/>
              </a:lnTo>
              <a:close/>
            </a:path>
          </a:pathLst>
        </a:custGeom>
        <a:solidFill>
          <a:srgbClr val="00304F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4A73D-7A8D-45A9-926B-36B3E3DF2D9D}">
  <sheetPr>
    <pageSetUpPr fitToPage="1"/>
  </sheetPr>
  <dimension ref="A1:K99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10" sqref="L10"/>
    </sheetView>
  </sheetViews>
  <sheetFormatPr defaultColWidth="9.33203125" defaultRowHeight="12.75" x14ac:dyDescent="0.2"/>
  <cols>
    <col min="1" max="1" width="23.33203125" style="356" customWidth="1"/>
    <col min="2" max="2" width="50" style="1" customWidth="1"/>
    <col min="3" max="3" width="28.83203125" style="356" customWidth="1"/>
    <col min="4" max="4" width="1.5" style="416" customWidth="1"/>
    <col min="5" max="5" width="16.83203125" style="942" customWidth="1"/>
    <col min="6" max="6" width="14.5" style="1" customWidth="1"/>
    <col min="7" max="7" width="1.5" style="416" customWidth="1"/>
    <col min="8" max="8" width="20.1640625" style="942" customWidth="1"/>
    <col min="9" max="9" width="11.33203125" style="416" bestFit="1" customWidth="1"/>
    <col min="10" max="10" width="1.5" style="416" customWidth="1"/>
    <col min="11" max="16384" width="9.33203125" style="1"/>
  </cols>
  <sheetData>
    <row r="1" spans="1:10" ht="13.5" thickBot="1" x14ac:dyDescent="0.25"/>
    <row r="2" spans="1:10" s="25" customFormat="1" ht="84" customHeight="1" thickBot="1" x14ac:dyDescent="0.25">
      <c r="A2" s="506" t="s">
        <v>5</v>
      </c>
      <c r="B2" s="153" t="s">
        <v>6</v>
      </c>
      <c r="C2" s="488" t="s">
        <v>7</v>
      </c>
      <c r="D2" s="1019"/>
      <c r="E2" s="1015" t="s">
        <v>261</v>
      </c>
      <c r="F2" s="1016" t="s">
        <v>262</v>
      </c>
      <c r="G2" s="915"/>
      <c r="H2" s="1017" t="s">
        <v>263</v>
      </c>
      <c r="I2" s="1018" t="s">
        <v>264</v>
      </c>
      <c r="J2" s="915"/>
    </row>
    <row r="3" spans="1:10" s="25" customFormat="1" ht="33.75" customHeight="1" x14ac:dyDescent="0.2">
      <c r="A3" s="1236" t="s">
        <v>9</v>
      </c>
      <c r="B3" s="1180" t="s">
        <v>82</v>
      </c>
      <c r="C3" s="999" t="s">
        <v>245</v>
      </c>
      <c r="D3" s="1020"/>
      <c r="E3" s="943">
        <v>9360</v>
      </c>
      <c r="F3" s="1048">
        <v>52</v>
      </c>
      <c r="G3" s="935"/>
      <c r="H3" s="995">
        <v>17640</v>
      </c>
      <c r="I3" s="1063">
        <v>98</v>
      </c>
      <c r="J3" s="935"/>
    </row>
    <row r="4" spans="1:10" s="25" customFormat="1" ht="47.25" customHeight="1" x14ac:dyDescent="0.2">
      <c r="A4" s="1238"/>
      <c r="B4" s="1161" t="s">
        <v>85</v>
      </c>
      <c r="C4" s="1000" t="s">
        <v>245</v>
      </c>
      <c r="D4" s="957"/>
      <c r="E4" s="944">
        <v>9900</v>
      </c>
      <c r="F4" s="1049">
        <v>55</v>
      </c>
      <c r="G4" s="936"/>
      <c r="H4" s="944">
        <v>19080</v>
      </c>
      <c r="I4" s="1064">
        <v>106</v>
      </c>
      <c r="J4" s="936"/>
    </row>
    <row r="5" spans="1:10" s="25" customFormat="1" ht="30" customHeight="1" x14ac:dyDescent="0.25">
      <c r="A5" s="1238"/>
      <c r="B5" s="1201" t="s">
        <v>210</v>
      </c>
      <c r="C5" s="1001" t="s">
        <v>245</v>
      </c>
      <c r="D5" s="957"/>
      <c r="E5" s="944">
        <v>11340</v>
      </c>
      <c r="F5" s="1049">
        <v>63</v>
      </c>
      <c r="G5" s="936"/>
      <c r="H5" s="944">
        <v>19080</v>
      </c>
      <c r="I5" s="1064">
        <v>106</v>
      </c>
      <c r="J5" s="936"/>
    </row>
    <row r="6" spans="1:10" s="25" customFormat="1" ht="34.5" customHeight="1" x14ac:dyDescent="0.2">
      <c r="A6" s="1238"/>
      <c r="B6" s="1201" t="s">
        <v>211</v>
      </c>
      <c r="C6" s="993" t="s">
        <v>245</v>
      </c>
      <c r="D6" s="957"/>
      <c r="E6" s="944">
        <v>11340</v>
      </c>
      <c r="F6" s="1049">
        <v>63</v>
      </c>
      <c r="G6" s="936"/>
      <c r="H6" s="944">
        <v>19080</v>
      </c>
      <c r="I6" s="1064">
        <v>106</v>
      </c>
      <c r="J6" s="936"/>
    </row>
    <row r="7" spans="1:10" s="25" customFormat="1" ht="37.5" customHeight="1" thickBot="1" x14ac:dyDescent="0.25">
      <c r="A7" s="1237"/>
      <c r="B7" s="1130" t="s">
        <v>212</v>
      </c>
      <c r="C7" s="1002" t="s">
        <v>245</v>
      </c>
      <c r="D7" s="958"/>
      <c r="E7" s="945">
        <v>12960</v>
      </c>
      <c r="F7" s="1050">
        <v>72</v>
      </c>
      <c r="G7" s="937"/>
      <c r="H7" s="944">
        <v>19080</v>
      </c>
      <c r="I7" s="1065">
        <v>106</v>
      </c>
      <c r="J7" s="937"/>
    </row>
    <row r="8" spans="1:10" s="25" customFormat="1" ht="37.5" customHeight="1" thickBot="1" x14ac:dyDescent="0.25">
      <c r="A8" s="1195" t="s">
        <v>243</v>
      </c>
      <c r="B8" s="1200" t="s">
        <v>244</v>
      </c>
      <c r="C8" s="1008" t="s">
        <v>245</v>
      </c>
      <c r="D8" s="1021"/>
      <c r="E8" s="981">
        <v>7920</v>
      </c>
      <c r="F8" s="1051">
        <v>44</v>
      </c>
      <c r="G8" s="982"/>
      <c r="H8" s="981">
        <v>16200</v>
      </c>
      <c r="I8" s="1066">
        <v>90</v>
      </c>
      <c r="J8" s="980"/>
    </row>
    <row r="9" spans="1:10" s="25" customFormat="1" ht="54" customHeight="1" thickBot="1" x14ac:dyDescent="0.3">
      <c r="A9" s="1195" t="s">
        <v>180</v>
      </c>
      <c r="B9" s="1198" t="s">
        <v>169</v>
      </c>
      <c r="C9" s="1199" t="s">
        <v>246</v>
      </c>
      <c r="D9" s="1022"/>
      <c r="E9" s="1197">
        <v>7920</v>
      </c>
      <c r="F9" s="1051">
        <v>44</v>
      </c>
      <c r="G9" s="1196"/>
      <c r="H9" s="981">
        <v>7920</v>
      </c>
      <c r="I9" s="1067">
        <v>44</v>
      </c>
      <c r="J9" s="983"/>
    </row>
    <row r="10" spans="1:10" s="25" customFormat="1" ht="33.75" customHeight="1" thickBot="1" x14ac:dyDescent="0.25">
      <c r="A10" s="1202" t="s">
        <v>221</v>
      </c>
      <c r="B10" s="970" t="s">
        <v>122</v>
      </c>
      <c r="C10" s="1009" t="s">
        <v>245</v>
      </c>
      <c r="D10" s="1023"/>
      <c r="E10" s="943">
        <v>9360</v>
      </c>
      <c r="F10" s="1048">
        <v>52</v>
      </c>
      <c r="G10" s="916"/>
      <c r="H10" s="943">
        <v>16200</v>
      </c>
      <c r="I10" s="1063">
        <v>90</v>
      </c>
      <c r="J10" s="916"/>
    </row>
    <row r="11" spans="1:10" s="25" customFormat="1" ht="45.75" customHeight="1" x14ac:dyDescent="0.2">
      <c r="A11" s="1236" t="s">
        <v>222</v>
      </c>
      <c r="B11" s="1189" t="s">
        <v>110</v>
      </c>
      <c r="C11" s="1184" t="s">
        <v>245</v>
      </c>
      <c r="D11" s="1020"/>
      <c r="E11" s="943">
        <v>9360</v>
      </c>
      <c r="F11" s="1052">
        <v>52</v>
      </c>
      <c r="G11" s="935"/>
      <c r="H11" s="943">
        <v>17640</v>
      </c>
      <c r="I11" s="1063">
        <v>98</v>
      </c>
      <c r="J11" s="935"/>
    </row>
    <row r="12" spans="1:10" s="25" customFormat="1" ht="34.5" customHeight="1" x14ac:dyDescent="0.2">
      <c r="A12" s="1238"/>
      <c r="B12" s="1190" t="s">
        <v>111</v>
      </c>
      <c r="C12" s="460" t="s">
        <v>245</v>
      </c>
      <c r="D12" s="957"/>
      <c r="E12" s="944">
        <v>9360</v>
      </c>
      <c r="F12" s="1053">
        <v>52</v>
      </c>
      <c r="G12" s="936"/>
      <c r="H12" s="944">
        <v>17640</v>
      </c>
      <c r="I12" s="1064">
        <v>98</v>
      </c>
      <c r="J12" s="936"/>
    </row>
    <row r="13" spans="1:10" s="25" customFormat="1" ht="30.75" customHeight="1" x14ac:dyDescent="0.2">
      <c r="A13" s="1238"/>
      <c r="B13" s="1190" t="s">
        <v>112</v>
      </c>
      <c r="C13" s="460" t="s">
        <v>245</v>
      </c>
      <c r="D13" s="1025"/>
      <c r="E13" s="944">
        <v>9360</v>
      </c>
      <c r="F13" s="1053">
        <v>52</v>
      </c>
      <c r="G13" s="939"/>
      <c r="H13" s="944">
        <v>17640</v>
      </c>
      <c r="I13" s="1069">
        <v>98</v>
      </c>
      <c r="J13" s="939"/>
    </row>
    <row r="14" spans="1:10" s="25" customFormat="1" ht="33.75" customHeight="1" x14ac:dyDescent="0.2">
      <c r="A14" s="1238"/>
      <c r="B14" s="1191" t="s">
        <v>114</v>
      </c>
      <c r="C14" s="460" t="s">
        <v>245</v>
      </c>
      <c r="D14" s="957"/>
      <c r="E14" s="944">
        <v>9360</v>
      </c>
      <c r="F14" s="1053">
        <v>52</v>
      </c>
      <c r="G14" s="936"/>
      <c r="H14" s="944">
        <v>17640</v>
      </c>
      <c r="I14" s="1064">
        <v>98</v>
      </c>
      <c r="J14" s="936"/>
    </row>
    <row r="15" spans="1:10" s="25" customFormat="1" ht="33.75" customHeight="1" x14ac:dyDescent="0.2">
      <c r="A15" s="1238"/>
      <c r="B15" s="1192" t="s">
        <v>108</v>
      </c>
      <c r="C15" s="460" t="s">
        <v>245</v>
      </c>
      <c r="D15" s="1026"/>
      <c r="E15" s="944">
        <v>9360</v>
      </c>
      <c r="F15" s="1053">
        <v>52</v>
      </c>
      <c r="G15" s="940"/>
      <c r="H15" s="944">
        <v>17640</v>
      </c>
      <c r="I15" s="1064">
        <v>98</v>
      </c>
      <c r="J15" s="940"/>
    </row>
    <row r="16" spans="1:10" s="25" customFormat="1" ht="39.75" customHeight="1" x14ac:dyDescent="0.2">
      <c r="A16" s="1238"/>
      <c r="B16" s="1193" t="s">
        <v>115</v>
      </c>
      <c r="C16" s="460" t="s">
        <v>245</v>
      </c>
      <c r="D16" s="957"/>
      <c r="E16" s="944">
        <v>9360</v>
      </c>
      <c r="F16" s="1053">
        <v>52</v>
      </c>
      <c r="G16" s="936"/>
      <c r="H16" s="944">
        <v>17640</v>
      </c>
      <c r="I16" s="1064">
        <v>98</v>
      </c>
      <c r="J16" s="936"/>
    </row>
    <row r="17" spans="1:11" s="25" customFormat="1" ht="44.25" customHeight="1" x14ac:dyDescent="0.2">
      <c r="A17" s="1238"/>
      <c r="B17" s="1147" t="s">
        <v>138</v>
      </c>
      <c r="C17" s="460" t="s">
        <v>245</v>
      </c>
      <c r="D17" s="1027"/>
      <c r="E17" s="944">
        <v>9360</v>
      </c>
      <c r="F17" s="1053">
        <v>52</v>
      </c>
      <c r="G17" s="938"/>
      <c r="H17" s="944">
        <v>17640</v>
      </c>
      <c r="I17" s="1070">
        <v>98</v>
      </c>
      <c r="J17" s="938"/>
    </row>
    <row r="18" spans="1:11" s="25" customFormat="1" ht="44.25" customHeight="1" thickBot="1" x14ac:dyDescent="0.25">
      <c r="A18" s="1237"/>
      <c r="B18" s="493" t="s">
        <v>116</v>
      </c>
      <c r="C18" s="1194" t="s">
        <v>245</v>
      </c>
      <c r="D18" s="1028"/>
      <c r="E18" s="946">
        <v>9360</v>
      </c>
      <c r="F18" s="1054">
        <v>52</v>
      </c>
      <c r="G18" s="1124"/>
      <c r="H18" s="946">
        <v>17640</v>
      </c>
      <c r="I18" s="1071">
        <v>98</v>
      </c>
      <c r="J18" s="984"/>
    </row>
    <row r="19" spans="1:11" s="25" customFormat="1" ht="44.25" customHeight="1" x14ac:dyDescent="0.2">
      <c r="A19" s="1236" t="s">
        <v>223</v>
      </c>
      <c r="B19" s="1119" t="s">
        <v>239</v>
      </c>
      <c r="C19" s="1184" t="s">
        <v>245</v>
      </c>
      <c r="D19" s="1029"/>
      <c r="E19" s="943">
        <v>9360</v>
      </c>
      <c r="F19" s="1121">
        <v>52</v>
      </c>
      <c r="G19" s="923"/>
      <c r="H19" s="1125">
        <v>17640</v>
      </c>
      <c r="I19" s="1128">
        <v>98</v>
      </c>
      <c r="J19" s="923"/>
    </row>
    <row r="20" spans="1:11" s="25" customFormat="1" ht="44.25" customHeight="1" x14ac:dyDescent="0.2">
      <c r="A20" s="1238"/>
      <c r="B20" s="1147" t="s">
        <v>242</v>
      </c>
      <c r="C20" s="1140" t="s">
        <v>248</v>
      </c>
      <c r="D20" s="1030"/>
      <c r="E20" s="947">
        <v>3083.33</v>
      </c>
      <c r="F20" s="1122"/>
      <c r="G20" s="919"/>
      <c r="H20" s="1221"/>
      <c r="I20" s="1222"/>
      <c r="J20" s="919"/>
    </row>
    <row r="21" spans="1:11" s="25" customFormat="1" ht="50.25" customHeight="1" thickBot="1" x14ac:dyDescent="0.25">
      <c r="A21" s="1238"/>
      <c r="B21" s="1147" t="s">
        <v>228</v>
      </c>
      <c r="C21" s="1185" t="s">
        <v>247</v>
      </c>
      <c r="D21" s="977"/>
      <c r="E21" s="961">
        <v>9535</v>
      </c>
      <c r="F21" s="1123"/>
      <c r="G21" s="1127"/>
      <c r="H21" s="1223"/>
      <c r="I21" s="1222"/>
      <c r="J21" s="1127"/>
    </row>
    <row r="22" spans="1:11" s="25" customFormat="1" ht="44.25" customHeight="1" x14ac:dyDescent="0.2">
      <c r="A22" s="1238"/>
      <c r="B22" s="1186" t="s">
        <v>198</v>
      </c>
      <c r="C22" s="1187" t="s">
        <v>249</v>
      </c>
      <c r="D22" s="1182"/>
      <c r="E22" s="961">
        <v>9535</v>
      </c>
      <c r="F22" s="1053">
        <v>79.45</v>
      </c>
      <c r="G22" s="1126"/>
      <c r="H22" s="961">
        <v>16200</v>
      </c>
      <c r="I22" s="1074">
        <v>135</v>
      </c>
      <c r="J22" s="923"/>
      <c r="K22" s="1118"/>
    </row>
    <row r="23" spans="1:11" s="25" customFormat="1" ht="44.25" customHeight="1" x14ac:dyDescent="0.2">
      <c r="A23" s="1238"/>
      <c r="B23" s="1147" t="s">
        <v>266</v>
      </c>
      <c r="C23" s="1187" t="s">
        <v>249</v>
      </c>
      <c r="D23" s="1182"/>
      <c r="E23" s="961">
        <v>9535</v>
      </c>
      <c r="F23" s="1053">
        <v>79.45</v>
      </c>
      <c r="G23" s="938"/>
      <c r="H23" s="961">
        <v>16200</v>
      </c>
      <c r="I23" s="1129">
        <v>135</v>
      </c>
      <c r="J23" s="922"/>
    </row>
    <row r="24" spans="1:11" s="25" customFormat="1" ht="51" customHeight="1" thickBot="1" x14ac:dyDescent="0.25">
      <c r="A24" s="1237"/>
      <c r="B24" s="1188" t="s">
        <v>117</v>
      </c>
      <c r="C24" s="1142" t="s">
        <v>249</v>
      </c>
      <c r="D24" s="1183"/>
      <c r="E24" s="975">
        <v>9535</v>
      </c>
      <c r="F24" s="1054">
        <v>79.45</v>
      </c>
      <c r="G24" s="986"/>
      <c r="H24" s="1072">
        <v>16200</v>
      </c>
      <c r="I24" s="1074">
        <v>135</v>
      </c>
      <c r="J24" s="985"/>
    </row>
    <row r="25" spans="1:11" s="25" customFormat="1" ht="44.25" customHeight="1" x14ac:dyDescent="0.2">
      <c r="A25" s="1236" t="s">
        <v>98</v>
      </c>
      <c r="B25" s="1181" t="s">
        <v>118</v>
      </c>
      <c r="C25" s="1134" t="s">
        <v>245</v>
      </c>
      <c r="D25" s="1023"/>
      <c r="E25" s="948">
        <v>10440</v>
      </c>
      <c r="F25" s="1045">
        <v>58</v>
      </c>
      <c r="G25" s="916"/>
      <c r="H25" s="943">
        <v>16920</v>
      </c>
      <c r="I25" s="1063">
        <v>94</v>
      </c>
      <c r="J25" s="916"/>
    </row>
    <row r="26" spans="1:11" s="25" customFormat="1" ht="34.5" customHeight="1" x14ac:dyDescent="0.2">
      <c r="A26" s="1238"/>
      <c r="B26" s="1147" t="s">
        <v>229</v>
      </c>
      <c r="C26" s="460" t="s">
        <v>245</v>
      </c>
      <c r="D26" s="1031"/>
      <c r="E26" s="944" t="s">
        <v>267</v>
      </c>
      <c r="F26" s="1055"/>
      <c r="G26" s="918"/>
      <c r="H26" s="1073" t="s">
        <v>267</v>
      </c>
      <c r="I26" s="1065"/>
      <c r="J26" s="918"/>
    </row>
    <row r="27" spans="1:11" s="25" customFormat="1" ht="34.5" customHeight="1" x14ac:dyDescent="0.2">
      <c r="A27" s="1238"/>
      <c r="B27" s="1147" t="s">
        <v>230</v>
      </c>
      <c r="C27" s="460" t="s">
        <v>248</v>
      </c>
      <c r="D27" s="1031"/>
      <c r="E27" s="944" t="s">
        <v>267</v>
      </c>
      <c r="F27" s="1055"/>
      <c r="G27" s="918"/>
      <c r="H27" s="1073" t="s">
        <v>267</v>
      </c>
      <c r="I27" s="1065"/>
      <c r="J27" s="918"/>
    </row>
    <row r="28" spans="1:11" s="25" customFormat="1" ht="40.5" customHeight="1" thickBot="1" x14ac:dyDescent="0.25">
      <c r="A28" s="1237"/>
      <c r="B28" s="1178" t="s">
        <v>119</v>
      </c>
      <c r="C28" s="1179" t="s">
        <v>245</v>
      </c>
      <c r="D28" s="1024"/>
      <c r="E28" s="951">
        <v>10440</v>
      </c>
      <c r="F28" s="1056">
        <v>58</v>
      </c>
      <c r="G28" s="925"/>
      <c r="H28" s="946">
        <v>16920</v>
      </c>
      <c r="I28" s="1068">
        <v>94</v>
      </c>
      <c r="J28" s="925"/>
    </row>
    <row r="29" spans="1:11" s="25" customFormat="1" ht="53.25" customHeight="1" x14ac:dyDescent="0.2">
      <c r="A29" s="1242" t="s">
        <v>233</v>
      </c>
      <c r="B29" s="1113" t="s">
        <v>213</v>
      </c>
      <c r="C29" s="1173" t="s">
        <v>245</v>
      </c>
      <c r="D29" s="1032"/>
      <c r="E29" s="943">
        <v>10440</v>
      </c>
      <c r="F29" s="1052">
        <v>58</v>
      </c>
      <c r="G29" s="916"/>
      <c r="H29" s="995">
        <v>17640</v>
      </c>
      <c r="I29" s="1075">
        <v>98</v>
      </c>
      <c r="J29" s="920"/>
    </row>
    <row r="30" spans="1:11" s="25" customFormat="1" ht="35.25" customHeight="1" x14ac:dyDescent="0.2">
      <c r="A30" s="1243"/>
      <c r="B30" s="1174" t="s">
        <v>100</v>
      </c>
      <c r="C30" s="1175" t="s">
        <v>245</v>
      </c>
      <c r="D30" s="1033"/>
      <c r="E30" s="944">
        <v>10440</v>
      </c>
      <c r="F30" s="1046">
        <v>58</v>
      </c>
      <c r="G30" s="917"/>
      <c r="H30" s="944">
        <v>17640</v>
      </c>
      <c r="I30" s="1076">
        <v>98</v>
      </c>
      <c r="J30" s="917"/>
    </row>
    <row r="31" spans="1:11" s="25" customFormat="1" ht="34.5" customHeight="1" x14ac:dyDescent="0.2">
      <c r="A31" s="1243"/>
      <c r="B31" s="994" t="s">
        <v>214</v>
      </c>
      <c r="C31" s="1176" t="s">
        <v>245</v>
      </c>
      <c r="D31" s="1033"/>
      <c r="E31" s="944">
        <v>10440</v>
      </c>
      <c r="F31" s="1046">
        <v>58</v>
      </c>
      <c r="G31" s="917"/>
      <c r="H31" s="944">
        <v>17640</v>
      </c>
      <c r="I31" s="1076">
        <v>98</v>
      </c>
      <c r="J31" s="917"/>
    </row>
    <row r="32" spans="1:11" s="25" customFormat="1" ht="34.5" customHeight="1" x14ac:dyDescent="0.2">
      <c r="A32" s="1243"/>
      <c r="B32" s="994" t="s">
        <v>225</v>
      </c>
      <c r="C32" s="1176" t="s">
        <v>245</v>
      </c>
      <c r="D32" s="1031"/>
      <c r="E32" s="944">
        <v>10440</v>
      </c>
      <c r="F32" s="1046">
        <v>58</v>
      </c>
      <c r="G32" s="918"/>
      <c r="H32" s="944">
        <v>17640</v>
      </c>
      <c r="I32" s="1076">
        <v>98</v>
      </c>
      <c r="J32" s="918"/>
    </row>
    <row r="33" spans="1:10" s="25" customFormat="1" ht="34.5" customHeight="1" x14ac:dyDescent="0.2">
      <c r="A33" s="1243"/>
      <c r="B33" s="1174" t="s">
        <v>196</v>
      </c>
      <c r="C33" s="1176" t="s">
        <v>250</v>
      </c>
      <c r="D33" s="1031"/>
      <c r="E33" s="944">
        <f>12960/3</f>
        <v>4320</v>
      </c>
      <c r="F33" s="1057">
        <v>72</v>
      </c>
      <c r="G33" s="918"/>
      <c r="H33" s="944">
        <f>16920/3</f>
        <v>5640</v>
      </c>
      <c r="I33" s="1076">
        <v>94</v>
      </c>
      <c r="J33" s="918"/>
    </row>
    <row r="34" spans="1:10" s="25" customFormat="1" ht="34.5" customHeight="1" x14ac:dyDescent="0.2">
      <c r="A34" s="1243"/>
      <c r="B34" s="1174" t="s">
        <v>197</v>
      </c>
      <c r="C34" s="1177" t="s">
        <v>251</v>
      </c>
      <c r="D34" s="1031"/>
      <c r="E34" s="944">
        <v>12960</v>
      </c>
      <c r="F34" s="1057">
        <v>72</v>
      </c>
      <c r="G34" s="918"/>
      <c r="H34" s="944">
        <v>16920</v>
      </c>
      <c r="I34" s="1076">
        <v>94</v>
      </c>
      <c r="J34" s="918"/>
    </row>
    <row r="35" spans="1:10" s="25" customFormat="1" ht="42" customHeight="1" thickBot="1" x14ac:dyDescent="0.25">
      <c r="A35" s="1244"/>
      <c r="B35" s="1178" t="s">
        <v>151</v>
      </c>
      <c r="C35" s="1179" t="s">
        <v>252</v>
      </c>
      <c r="D35" s="1031"/>
      <c r="E35" s="946">
        <v>12960</v>
      </c>
      <c r="F35" s="1047">
        <v>72</v>
      </c>
      <c r="G35" s="925"/>
      <c r="H35" s="944">
        <v>16920</v>
      </c>
      <c r="I35" s="1077">
        <v>94</v>
      </c>
      <c r="J35" s="918"/>
    </row>
    <row r="36" spans="1:10" s="25" customFormat="1" ht="39" customHeight="1" x14ac:dyDescent="0.2">
      <c r="A36" s="1236" t="s">
        <v>232</v>
      </c>
      <c r="B36" s="1169" t="s">
        <v>203</v>
      </c>
      <c r="C36" s="1170" t="s">
        <v>253</v>
      </c>
      <c r="D36" s="1166"/>
      <c r="E36" s="943">
        <v>7920</v>
      </c>
      <c r="F36" s="1058">
        <v>44</v>
      </c>
      <c r="G36" s="930"/>
      <c r="H36" s="943">
        <v>16920</v>
      </c>
      <c r="I36" s="1078">
        <v>94</v>
      </c>
      <c r="J36" s="930"/>
    </row>
    <row r="37" spans="1:10" s="25" customFormat="1" ht="39" customHeight="1" x14ac:dyDescent="0.2">
      <c r="A37" s="1238"/>
      <c r="B37" s="1147" t="s">
        <v>204</v>
      </c>
      <c r="C37" s="460" t="s">
        <v>205</v>
      </c>
      <c r="D37" s="1167"/>
      <c r="E37" s="947">
        <v>7920</v>
      </c>
      <c r="F37" s="1049">
        <v>88</v>
      </c>
      <c r="G37" s="921"/>
      <c r="H37" s="944">
        <v>16920</v>
      </c>
      <c r="I37" s="1079">
        <v>188</v>
      </c>
      <c r="J37" s="921"/>
    </row>
    <row r="38" spans="1:10" s="25" customFormat="1" ht="39" customHeight="1" x14ac:dyDescent="0.2">
      <c r="A38" s="1238"/>
      <c r="B38" s="1147" t="s">
        <v>207</v>
      </c>
      <c r="C38" s="460" t="s">
        <v>206</v>
      </c>
      <c r="D38" s="1167"/>
      <c r="E38" s="944">
        <v>2640</v>
      </c>
      <c r="F38" s="1049">
        <v>88</v>
      </c>
      <c r="G38" s="921"/>
      <c r="H38" s="996">
        <v>5640</v>
      </c>
      <c r="I38" s="1069">
        <v>188</v>
      </c>
      <c r="J38" s="921"/>
    </row>
    <row r="39" spans="1:10" s="25" customFormat="1" ht="39" customHeight="1" x14ac:dyDescent="0.2">
      <c r="A39" s="1238"/>
      <c r="B39" s="1147" t="s">
        <v>257</v>
      </c>
      <c r="C39" s="1171" t="s">
        <v>254</v>
      </c>
      <c r="D39" s="1034"/>
      <c r="E39" s="944">
        <v>9535</v>
      </c>
      <c r="F39" s="1050"/>
      <c r="G39" s="920"/>
      <c r="H39" s="944">
        <v>16920</v>
      </c>
      <c r="I39" s="1062"/>
      <c r="J39" s="1014"/>
    </row>
    <row r="40" spans="1:10" s="25" customFormat="1" ht="39" customHeight="1" x14ac:dyDescent="0.2">
      <c r="A40" s="1238"/>
      <c r="B40" s="1147" t="s">
        <v>258</v>
      </c>
      <c r="C40" s="1171"/>
      <c r="D40" s="1034"/>
      <c r="E40" s="1219" t="s">
        <v>34</v>
      </c>
      <c r="F40" s="1220"/>
      <c r="G40" s="920"/>
      <c r="H40" s="944">
        <v>9360</v>
      </c>
      <c r="I40" s="1062"/>
      <c r="J40" s="1014"/>
    </row>
    <row r="41" spans="1:10" s="25" customFormat="1" ht="39" customHeight="1" x14ac:dyDescent="0.2">
      <c r="A41" s="1238"/>
      <c r="B41" s="1147" t="s">
        <v>259</v>
      </c>
      <c r="C41" s="1171"/>
      <c r="D41" s="1034"/>
      <c r="E41" s="1219" t="s">
        <v>34</v>
      </c>
      <c r="F41" s="1220"/>
      <c r="G41" s="920"/>
      <c r="H41" s="1111">
        <v>7920</v>
      </c>
      <c r="I41" s="1062"/>
      <c r="J41" s="1014"/>
    </row>
    <row r="42" spans="1:10" s="25" customFormat="1" ht="41.25" customHeight="1" thickBot="1" x14ac:dyDescent="0.25">
      <c r="A42" s="1237"/>
      <c r="B42" s="406" t="s">
        <v>260</v>
      </c>
      <c r="C42" s="1172"/>
      <c r="D42" s="1168"/>
      <c r="E42" s="975">
        <v>2880</v>
      </c>
      <c r="F42" s="1110"/>
      <c r="G42" s="985"/>
      <c r="H42" s="1219" t="s">
        <v>34</v>
      </c>
      <c r="I42" s="1220"/>
      <c r="J42" s="985"/>
    </row>
    <row r="43" spans="1:10" s="25" customFormat="1" ht="52.5" customHeight="1" thickBot="1" x14ac:dyDescent="0.25">
      <c r="A43" s="1236" t="s">
        <v>191</v>
      </c>
      <c r="B43" s="998" t="s">
        <v>231</v>
      </c>
      <c r="C43" s="987" t="s">
        <v>245</v>
      </c>
      <c r="D43" s="1023"/>
      <c r="E43" s="943">
        <v>10440</v>
      </c>
      <c r="F43" s="1048">
        <v>58</v>
      </c>
      <c r="G43" s="916"/>
      <c r="H43" s="1081">
        <v>16200</v>
      </c>
      <c r="I43" s="1112">
        <v>90</v>
      </c>
      <c r="J43" s="916"/>
    </row>
    <row r="44" spans="1:10" s="25" customFormat="1" ht="34.5" customHeight="1" x14ac:dyDescent="0.2">
      <c r="A44" s="1238"/>
      <c r="B44" s="1159" t="s">
        <v>129</v>
      </c>
      <c r="C44" s="964" t="s">
        <v>245</v>
      </c>
      <c r="D44" s="1036"/>
      <c r="E44" s="947">
        <v>10440</v>
      </c>
      <c r="F44" s="1053">
        <v>58</v>
      </c>
      <c r="G44" s="923"/>
      <c r="H44" s="1073">
        <v>16200</v>
      </c>
      <c r="I44" s="1074">
        <v>90</v>
      </c>
      <c r="J44" s="923"/>
    </row>
    <row r="45" spans="1:10" s="25" customFormat="1" ht="34.5" customHeight="1" thickBot="1" x14ac:dyDescent="0.25">
      <c r="A45" s="1237"/>
      <c r="B45" s="1165" t="s">
        <v>130</v>
      </c>
      <c r="C45" s="1011" t="s">
        <v>245</v>
      </c>
      <c r="D45" s="1035"/>
      <c r="E45" s="946">
        <v>12960</v>
      </c>
      <c r="F45" s="1047">
        <v>72</v>
      </c>
      <c r="G45" s="985"/>
      <c r="H45" s="1083">
        <v>16200</v>
      </c>
      <c r="I45" s="1080">
        <v>90</v>
      </c>
      <c r="J45" s="985"/>
    </row>
    <row r="46" spans="1:10" s="25" customFormat="1" ht="34.5" customHeight="1" thickBot="1" x14ac:dyDescent="0.25">
      <c r="A46" s="1245" t="s">
        <v>235</v>
      </c>
      <c r="B46" s="1120" t="s">
        <v>90</v>
      </c>
      <c r="C46" s="1146" t="s">
        <v>245</v>
      </c>
      <c r="D46" s="1037"/>
      <c r="E46" s="961">
        <v>9535</v>
      </c>
      <c r="F46" s="1059">
        <v>52.972222222222221</v>
      </c>
      <c r="G46" s="978"/>
      <c r="H46" s="1150">
        <v>16200</v>
      </c>
      <c r="I46" s="1112">
        <v>90</v>
      </c>
      <c r="J46" s="924"/>
    </row>
    <row r="47" spans="1:10" s="25" customFormat="1" ht="34.5" customHeight="1" x14ac:dyDescent="0.2">
      <c r="A47" s="1246"/>
      <c r="B47" s="1147" t="s">
        <v>265</v>
      </c>
      <c r="C47" s="1140" t="s">
        <v>245</v>
      </c>
      <c r="D47" s="1038"/>
      <c r="E47" s="961">
        <v>9535</v>
      </c>
      <c r="F47" s="1060">
        <v>52.972222222222221</v>
      </c>
      <c r="G47" s="974"/>
      <c r="H47" s="1151">
        <v>16200</v>
      </c>
      <c r="I47" s="1152">
        <v>90</v>
      </c>
      <c r="J47" s="929"/>
    </row>
    <row r="48" spans="1:10" s="25" customFormat="1" ht="41.25" customHeight="1" thickBot="1" x14ac:dyDescent="0.25">
      <c r="A48" s="1246"/>
      <c r="B48" s="1147" t="s">
        <v>224</v>
      </c>
      <c r="C48" s="1140" t="s">
        <v>245</v>
      </c>
      <c r="D48" s="1145"/>
      <c r="E48" s="961">
        <v>9535</v>
      </c>
      <c r="F48" s="1061">
        <v>52.972222222222221</v>
      </c>
      <c r="G48" s="938"/>
      <c r="H48" s="1153">
        <v>16200</v>
      </c>
      <c r="I48" s="1076">
        <v>90</v>
      </c>
      <c r="J48" s="1164"/>
    </row>
    <row r="49" spans="1:10" s="25" customFormat="1" ht="34.5" customHeight="1" thickBot="1" x14ac:dyDescent="0.25">
      <c r="A49" s="1246"/>
      <c r="B49" s="1147" t="s">
        <v>226</v>
      </c>
      <c r="C49" s="1140" t="s">
        <v>245</v>
      </c>
      <c r="D49" s="1038"/>
      <c r="E49" s="961">
        <v>9535</v>
      </c>
      <c r="F49" s="1060">
        <v>52.972222222222221</v>
      </c>
      <c r="G49" s="974"/>
      <c r="H49" s="1151">
        <v>16200</v>
      </c>
      <c r="I49" s="1076">
        <v>90</v>
      </c>
      <c r="J49" s="929"/>
    </row>
    <row r="50" spans="1:10" s="25" customFormat="1" ht="34.5" customHeight="1" thickBot="1" x14ac:dyDescent="0.25">
      <c r="A50" s="1247"/>
      <c r="B50" s="1148" t="s">
        <v>225</v>
      </c>
      <c r="C50" s="1149" t="s">
        <v>245</v>
      </c>
      <c r="D50" s="1037"/>
      <c r="E50" s="962">
        <v>10440</v>
      </c>
      <c r="F50" s="1047">
        <v>58</v>
      </c>
      <c r="G50" s="978"/>
      <c r="H50" s="1224" t="s">
        <v>34</v>
      </c>
      <c r="I50" s="1225"/>
      <c r="J50" s="924"/>
    </row>
    <row r="51" spans="1:10" s="25" customFormat="1" ht="45.75" customHeight="1" thickBot="1" x14ac:dyDescent="0.25">
      <c r="A51" s="1155" t="s">
        <v>143</v>
      </c>
      <c r="B51" s="1154" t="s">
        <v>131</v>
      </c>
      <c r="C51" s="979" t="s">
        <v>245</v>
      </c>
      <c r="D51" s="1021"/>
      <c r="E51" s="981">
        <v>10440</v>
      </c>
      <c r="F51" s="1051">
        <v>58</v>
      </c>
      <c r="G51" s="980"/>
      <c r="H51" s="1084">
        <v>17640</v>
      </c>
      <c r="I51" s="1066">
        <v>98</v>
      </c>
      <c r="J51" s="980"/>
    </row>
    <row r="52" spans="1:10" s="25" customFormat="1" ht="30" customHeight="1" x14ac:dyDescent="0.2">
      <c r="A52" s="1236" t="s">
        <v>52</v>
      </c>
      <c r="B52" s="970" t="s">
        <v>132</v>
      </c>
      <c r="C52" s="1010" t="s">
        <v>245</v>
      </c>
      <c r="D52" s="1023"/>
      <c r="E52" s="943">
        <v>11340</v>
      </c>
      <c r="F52" s="1052">
        <v>63</v>
      </c>
      <c r="G52" s="916"/>
      <c r="H52" s="1085">
        <v>17640</v>
      </c>
      <c r="I52" s="1063">
        <v>98</v>
      </c>
      <c r="J52" s="916"/>
    </row>
    <row r="53" spans="1:10" s="25" customFormat="1" ht="31.5" customHeight="1" x14ac:dyDescent="0.2">
      <c r="A53" s="1238"/>
      <c r="B53" s="971" t="s">
        <v>101</v>
      </c>
      <c r="C53" s="1012" t="s">
        <v>245</v>
      </c>
      <c r="D53" s="1039"/>
      <c r="E53" s="944">
        <v>11340</v>
      </c>
      <c r="F53" s="1046">
        <v>63</v>
      </c>
      <c r="G53" s="919"/>
      <c r="H53" s="1082">
        <v>16920</v>
      </c>
      <c r="I53" s="1070">
        <v>94</v>
      </c>
      <c r="J53" s="919"/>
    </row>
    <row r="54" spans="1:10" s="25" customFormat="1" ht="34.5" customHeight="1" x14ac:dyDescent="0.2">
      <c r="A54" s="1238"/>
      <c r="B54" s="1156" t="s">
        <v>255</v>
      </c>
      <c r="C54" s="1002" t="s">
        <v>247</v>
      </c>
      <c r="D54" s="1040"/>
      <c r="E54" s="944">
        <v>7560</v>
      </c>
      <c r="F54" s="1046">
        <v>63</v>
      </c>
      <c r="G54" s="922"/>
      <c r="H54" s="1082">
        <v>7560</v>
      </c>
      <c r="I54" s="1086">
        <v>63</v>
      </c>
      <c r="J54" s="922"/>
    </row>
    <row r="55" spans="1:10" s="25" customFormat="1" ht="34.5" customHeight="1" x14ac:dyDescent="0.2">
      <c r="A55" s="1238"/>
      <c r="B55" s="973" t="s">
        <v>234</v>
      </c>
      <c r="C55" s="988" t="s">
        <v>256</v>
      </c>
      <c r="D55" s="1033"/>
      <c r="E55" s="944">
        <v>9900</v>
      </c>
      <c r="F55" s="1049">
        <v>55</v>
      </c>
      <c r="G55" s="917"/>
      <c r="H55" s="1082">
        <v>19080</v>
      </c>
      <c r="I55" s="1064">
        <v>106</v>
      </c>
      <c r="J55" s="917"/>
    </row>
    <row r="56" spans="1:10" s="25" customFormat="1" ht="34.5" customHeight="1" x14ac:dyDescent="0.2">
      <c r="A56" s="1238"/>
      <c r="B56" s="1157" t="s">
        <v>215</v>
      </c>
      <c r="C56" s="988" t="s">
        <v>208</v>
      </c>
      <c r="D56" s="1033"/>
      <c r="E56" s="944">
        <v>9900</v>
      </c>
      <c r="F56" s="1049">
        <v>55</v>
      </c>
      <c r="G56" s="917"/>
      <c r="H56" s="1082">
        <v>19080</v>
      </c>
      <c r="I56" s="1064">
        <v>106</v>
      </c>
      <c r="J56" s="917"/>
    </row>
    <row r="57" spans="1:10" s="25" customFormat="1" ht="34.5" customHeight="1" x14ac:dyDescent="0.2">
      <c r="A57" s="1238"/>
      <c r="B57" s="1157" t="s">
        <v>216</v>
      </c>
      <c r="C57" s="989" t="s">
        <v>209</v>
      </c>
      <c r="D57" s="1033"/>
      <c r="E57" s="944">
        <v>3300</v>
      </c>
      <c r="F57" s="1049">
        <v>55</v>
      </c>
      <c r="G57" s="917"/>
      <c r="H57" s="1082">
        <v>6360</v>
      </c>
      <c r="I57" s="1064">
        <v>106</v>
      </c>
      <c r="J57" s="917"/>
    </row>
    <row r="58" spans="1:10" s="25" customFormat="1" ht="34.5" customHeight="1" x14ac:dyDescent="0.2">
      <c r="A58" s="1238"/>
      <c r="B58" s="1158" t="s">
        <v>227</v>
      </c>
      <c r="C58" s="964" t="s">
        <v>245</v>
      </c>
      <c r="D58" s="1033"/>
      <c r="E58" s="944">
        <v>11340</v>
      </c>
      <c r="F58" s="1049">
        <v>63</v>
      </c>
      <c r="G58" s="917"/>
      <c r="H58" s="1082">
        <v>16920</v>
      </c>
      <c r="I58" s="1064">
        <v>94</v>
      </c>
      <c r="J58" s="917"/>
    </row>
    <row r="59" spans="1:10" s="25" customFormat="1" ht="34.5" customHeight="1" x14ac:dyDescent="0.2">
      <c r="A59" s="1238"/>
      <c r="B59" s="1159" t="s">
        <v>217</v>
      </c>
      <c r="C59" s="1013" t="s">
        <v>245</v>
      </c>
      <c r="D59" s="1031"/>
      <c r="E59" s="944">
        <v>9360</v>
      </c>
      <c r="F59" s="1055">
        <v>52</v>
      </c>
      <c r="G59" s="918"/>
      <c r="H59" s="1073">
        <v>16920</v>
      </c>
      <c r="I59" s="1065">
        <v>94</v>
      </c>
      <c r="J59" s="918"/>
    </row>
    <row r="60" spans="1:10" s="25" customFormat="1" ht="34.5" customHeight="1" x14ac:dyDescent="0.2">
      <c r="A60" s="1238"/>
      <c r="B60" s="1159" t="s">
        <v>219</v>
      </c>
      <c r="C60" s="1013" t="s">
        <v>245</v>
      </c>
      <c r="D60" s="1031"/>
      <c r="E60" s="944">
        <v>9360</v>
      </c>
      <c r="F60" s="1055">
        <v>52</v>
      </c>
      <c r="G60" s="918"/>
      <c r="H60" s="1073">
        <v>16920</v>
      </c>
      <c r="I60" s="1065">
        <v>94</v>
      </c>
      <c r="J60" s="918"/>
    </row>
    <row r="61" spans="1:10" s="25" customFormat="1" ht="34.5" customHeight="1" x14ac:dyDescent="0.2">
      <c r="A61" s="1238"/>
      <c r="B61" s="1159" t="s">
        <v>220</v>
      </c>
      <c r="C61" s="964" t="s">
        <v>245</v>
      </c>
      <c r="D61" s="1031"/>
      <c r="E61" s="944">
        <v>11340</v>
      </c>
      <c r="F61" s="1055">
        <v>63</v>
      </c>
      <c r="G61" s="918"/>
      <c r="H61" s="1073">
        <v>16920</v>
      </c>
      <c r="I61" s="1065">
        <v>94</v>
      </c>
      <c r="J61" s="918"/>
    </row>
    <row r="62" spans="1:10" s="25" customFormat="1" ht="30.75" customHeight="1" x14ac:dyDescent="0.2">
      <c r="A62" s="1238"/>
      <c r="B62" s="1159" t="s">
        <v>118</v>
      </c>
      <c r="C62" s="990" t="s">
        <v>245</v>
      </c>
      <c r="D62" s="1031"/>
      <c r="E62" s="944">
        <v>10440</v>
      </c>
      <c r="F62" s="1046">
        <v>58</v>
      </c>
      <c r="G62" s="918"/>
      <c r="H62" s="1073">
        <v>16920</v>
      </c>
      <c r="I62" s="1065">
        <v>94</v>
      </c>
      <c r="J62" s="918"/>
    </row>
    <row r="63" spans="1:10" s="25" customFormat="1" ht="30.75" customHeight="1" x14ac:dyDescent="0.2">
      <c r="A63" s="1238"/>
      <c r="B63" s="971" t="s">
        <v>199</v>
      </c>
      <c r="C63" s="963" t="s">
        <v>245</v>
      </c>
      <c r="D63" s="1031"/>
      <c r="E63" s="944">
        <v>9360</v>
      </c>
      <c r="F63" s="1046">
        <v>52</v>
      </c>
      <c r="G63" s="918"/>
      <c r="H63" s="1226"/>
      <c r="I63" s="1227"/>
      <c r="J63" s="918"/>
    </row>
    <row r="64" spans="1:10" s="25" customFormat="1" ht="30.75" customHeight="1" x14ac:dyDescent="0.2">
      <c r="A64" s="1238"/>
      <c r="B64" s="971" t="s">
        <v>200</v>
      </c>
      <c r="C64" s="963" t="s">
        <v>247</v>
      </c>
      <c r="D64" s="1031"/>
      <c r="E64" s="944">
        <v>6240</v>
      </c>
      <c r="F64" s="1046">
        <v>52</v>
      </c>
      <c r="G64" s="918"/>
      <c r="H64" s="1228"/>
      <c r="I64" s="1229"/>
      <c r="J64" s="918"/>
    </row>
    <row r="65" spans="1:10" s="25" customFormat="1" ht="30.75" customHeight="1" x14ac:dyDescent="0.2">
      <c r="A65" s="1238"/>
      <c r="B65" s="971" t="s">
        <v>201</v>
      </c>
      <c r="C65" s="963" t="s">
        <v>248</v>
      </c>
      <c r="D65" s="1031"/>
      <c r="E65" s="944">
        <v>3120</v>
      </c>
      <c r="F65" s="1046">
        <v>52</v>
      </c>
      <c r="G65" s="918"/>
      <c r="H65" s="1230"/>
      <c r="I65" s="1231"/>
      <c r="J65" s="918"/>
    </row>
    <row r="66" spans="1:10" s="64" customFormat="1" ht="27.75" customHeight="1" x14ac:dyDescent="0.2">
      <c r="A66" s="1238"/>
      <c r="B66" s="972" t="s">
        <v>134</v>
      </c>
      <c r="C66" s="472" t="s">
        <v>248</v>
      </c>
      <c r="D66" s="1033"/>
      <c r="E66" s="944">
        <v>4320</v>
      </c>
      <c r="F66" s="1046">
        <v>72</v>
      </c>
      <c r="G66" s="917"/>
      <c r="H66" s="1091">
        <v>6360</v>
      </c>
      <c r="I66" s="1064">
        <v>106</v>
      </c>
      <c r="J66" s="917"/>
    </row>
    <row r="67" spans="1:10" s="25" customFormat="1" ht="34.5" customHeight="1" thickBot="1" x14ac:dyDescent="0.25">
      <c r="A67" s="1237"/>
      <c r="B67" s="1160" t="s">
        <v>202</v>
      </c>
      <c r="C67" s="501" t="s">
        <v>57</v>
      </c>
      <c r="D67" s="1041"/>
      <c r="E67" s="946">
        <v>4320</v>
      </c>
      <c r="F67" s="1047">
        <v>72</v>
      </c>
      <c r="G67" s="926"/>
      <c r="H67" s="1092">
        <v>6360</v>
      </c>
      <c r="I67" s="1087">
        <v>106</v>
      </c>
      <c r="J67" s="926"/>
    </row>
    <row r="68" spans="1:10" s="25" customFormat="1" ht="34.5" customHeight="1" x14ac:dyDescent="0.25">
      <c r="A68" s="1239" t="s">
        <v>145</v>
      </c>
      <c r="B68" s="1161" t="s">
        <v>146</v>
      </c>
      <c r="C68" s="1003"/>
      <c r="D68" s="1042"/>
      <c r="E68" s="947">
        <v>4820</v>
      </c>
      <c r="F68" s="1053" t="s">
        <v>34</v>
      </c>
      <c r="G68" s="927"/>
      <c r="H68" s="1093">
        <v>15980</v>
      </c>
      <c r="I68" s="1088" t="s">
        <v>34</v>
      </c>
      <c r="J68" s="927"/>
    </row>
    <row r="69" spans="1:10" s="25" customFormat="1" ht="30.75" customHeight="1" x14ac:dyDescent="0.2">
      <c r="A69" s="1240"/>
      <c r="B69" s="1162" t="s">
        <v>147</v>
      </c>
      <c r="C69" s="993"/>
      <c r="D69" s="1043"/>
      <c r="E69" s="944">
        <v>385</v>
      </c>
      <c r="F69" s="1046" t="s">
        <v>34</v>
      </c>
      <c r="G69" s="928"/>
      <c r="H69" s="1091">
        <v>550</v>
      </c>
      <c r="I69" s="1089" t="s">
        <v>34</v>
      </c>
      <c r="J69" s="928"/>
    </row>
    <row r="70" spans="1:10" s="25" customFormat="1" ht="38.25" customHeight="1" thickBot="1" x14ac:dyDescent="0.25">
      <c r="A70" s="1241"/>
      <c r="B70" s="1163" t="s">
        <v>148</v>
      </c>
      <c r="C70" s="501" t="s">
        <v>62</v>
      </c>
      <c r="D70" s="1044"/>
      <c r="E70" s="946">
        <v>16850</v>
      </c>
      <c r="F70" s="1047" t="s">
        <v>34</v>
      </c>
      <c r="G70" s="615"/>
      <c r="H70" s="1092">
        <v>16850</v>
      </c>
      <c r="I70" s="1090" t="s">
        <v>34</v>
      </c>
      <c r="J70" s="615"/>
    </row>
    <row r="71" spans="1:10" s="25" customFormat="1" ht="15" customHeight="1" thickBot="1" x14ac:dyDescent="0.3">
      <c r="A71" s="588"/>
      <c r="B71" s="589"/>
      <c r="C71" s="588"/>
      <c r="D71" s="46"/>
      <c r="E71" s="949"/>
      <c r="G71" s="46"/>
      <c r="H71" s="949"/>
      <c r="I71" s="46"/>
      <c r="J71" s="46"/>
    </row>
    <row r="72" spans="1:10" s="25" customFormat="1" ht="81.75" customHeight="1" thickBot="1" x14ac:dyDescent="0.25">
      <c r="A72" s="77" t="s">
        <v>5</v>
      </c>
      <c r="B72" s="79" t="s">
        <v>188</v>
      </c>
      <c r="C72" s="79" t="s">
        <v>7</v>
      </c>
      <c r="D72" s="941"/>
      <c r="E72" s="1015" t="s">
        <v>261</v>
      </c>
      <c r="F72" s="1016" t="s">
        <v>262</v>
      </c>
      <c r="G72" s="1019"/>
      <c r="H72" s="1143" t="s">
        <v>263</v>
      </c>
      <c r="I72" s="1144" t="s">
        <v>264</v>
      </c>
      <c r="J72" s="941"/>
    </row>
    <row r="73" spans="1:10" s="25" customFormat="1" ht="34.5" customHeight="1" x14ac:dyDescent="0.2">
      <c r="A73" s="1236" t="s">
        <v>232</v>
      </c>
      <c r="B73" s="469" t="s">
        <v>218</v>
      </c>
      <c r="C73" s="1134" t="s">
        <v>120</v>
      </c>
      <c r="D73" s="977"/>
      <c r="E73" s="945">
        <v>1170</v>
      </c>
      <c r="F73" s="1057">
        <v>39</v>
      </c>
      <c r="G73" s="953"/>
      <c r="H73" s="944">
        <v>1170</v>
      </c>
      <c r="I73" s="1046">
        <v>39</v>
      </c>
      <c r="J73" s="977"/>
    </row>
    <row r="74" spans="1:10" s="25" customFormat="1" ht="34.5" customHeight="1" x14ac:dyDescent="0.2">
      <c r="A74" s="1238"/>
      <c r="B74" s="991" t="s">
        <v>163</v>
      </c>
      <c r="C74" s="1135" t="s">
        <v>120</v>
      </c>
      <c r="D74" s="977"/>
      <c r="E74" s="945">
        <v>1170</v>
      </c>
      <c r="F74" s="1046">
        <v>39</v>
      </c>
      <c r="G74" s="953"/>
      <c r="H74" s="1232"/>
      <c r="I74" s="1233"/>
      <c r="J74" s="953"/>
    </row>
    <row r="75" spans="1:10" s="25" customFormat="1" ht="34.5" customHeight="1" x14ac:dyDescent="0.2">
      <c r="A75" s="1238"/>
      <c r="B75" s="997" t="s">
        <v>162</v>
      </c>
      <c r="C75" s="1135" t="s">
        <v>120</v>
      </c>
      <c r="D75" s="977"/>
      <c r="E75" s="945">
        <v>1170</v>
      </c>
      <c r="F75" s="1046">
        <v>39</v>
      </c>
      <c r="G75" s="953"/>
      <c r="H75" s="1232"/>
      <c r="I75" s="1233"/>
      <c r="J75" s="953"/>
    </row>
    <row r="76" spans="1:10" s="25" customFormat="1" ht="34.5" customHeight="1" x14ac:dyDescent="0.2">
      <c r="A76" s="1238"/>
      <c r="B76" s="992" t="s">
        <v>237</v>
      </c>
      <c r="C76" s="1136" t="s">
        <v>238</v>
      </c>
      <c r="D76" s="977"/>
      <c r="E76" s="944">
        <v>5200</v>
      </c>
      <c r="F76" s="1046">
        <v>65</v>
      </c>
      <c r="G76" s="953"/>
      <c r="H76" s="1232"/>
      <c r="I76" s="1233"/>
      <c r="J76" s="953"/>
    </row>
    <row r="77" spans="1:10" s="25" customFormat="1" ht="30" x14ac:dyDescent="0.2">
      <c r="A77" s="1238"/>
      <c r="B77" s="994" t="s">
        <v>160</v>
      </c>
      <c r="C77" s="1136" t="s">
        <v>65</v>
      </c>
      <c r="D77" s="977"/>
      <c r="E77" s="944">
        <v>2340</v>
      </c>
      <c r="F77" s="1046">
        <v>39</v>
      </c>
      <c r="G77" s="953"/>
      <c r="H77" s="1232"/>
      <c r="I77" s="1233"/>
      <c r="J77" s="953"/>
    </row>
    <row r="78" spans="1:10" s="25" customFormat="1" ht="39" customHeight="1" x14ac:dyDescent="0.2">
      <c r="A78" s="1238"/>
      <c r="B78" s="997" t="s">
        <v>158</v>
      </c>
      <c r="C78" s="1137" t="s">
        <v>65</v>
      </c>
      <c r="D78" s="977"/>
      <c r="E78" s="944">
        <v>2340</v>
      </c>
      <c r="F78" s="1046">
        <v>39</v>
      </c>
      <c r="G78" s="953"/>
      <c r="H78" s="1232"/>
      <c r="I78" s="1233"/>
      <c r="J78" s="953"/>
    </row>
    <row r="79" spans="1:10" s="25" customFormat="1" ht="39" customHeight="1" x14ac:dyDescent="0.2">
      <c r="A79" s="1238"/>
      <c r="B79" s="1138" t="s">
        <v>236</v>
      </c>
      <c r="C79" s="1139" t="s">
        <v>65</v>
      </c>
      <c r="D79" s="977"/>
      <c r="E79" s="944">
        <v>2340</v>
      </c>
      <c r="F79" s="1046">
        <v>39</v>
      </c>
      <c r="G79" s="953"/>
      <c r="H79" s="1232"/>
      <c r="I79" s="1233"/>
      <c r="J79" s="953"/>
    </row>
    <row r="80" spans="1:10" s="25" customFormat="1" ht="45" x14ac:dyDescent="0.2">
      <c r="A80" s="1238"/>
      <c r="B80" s="1138" t="s">
        <v>159</v>
      </c>
      <c r="C80" s="1140" t="s">
        <v>120</v>
      </c>
      <c r="D80" s="977"/>
      <c r="E80" s="944">
        <v>1170</v>
      </c>
      <c r="F80" s="1046">
        <v>39</v>
      </c>
      <c r="G80" s="953"/>
      <c r="H80" s="1232"/>
      <c r="I80" s="1233"/>
      <c r="J80" s="953"/>
    </row>
    <row r="81" spans="1:10" s="25" customFormat="1" ht="30" x14ac:dyDescent="0.2">
      <c r="A81" s="1238"/>
      <c r="B81" s="1141" t="s">
        <v>154</v>
      </c>
      <c r="C81" s="1140" t="s">
        <v>120</v>
      </c>
      <c r="D81" s="977"/>
      <c r="E81" s="944">
        <v>1170</v>
      </c>
      <c r="F81" s="1046">
        <v>39</v>
      </c>
      <c r="G81" s="953"/>
      <c r="H81" s="1232"/>
      <c r="I81" s="1233"/>
      <c r="J81" s="953"/>
    </row>
    <row r="82" spans="1:10" s="25" customFormat="1" ht="33.75" customHeight="1" thickBot="1" x14ac:dyDescent="0.25">
      <c r="A82" s="1237"/>
      <c r="B82" s="1133" t="s">
        <v>157</v>
      </c>
      <c r="C82" s="1142" t="s">
        <v>168</v>
      </c>
      <c r="D82" s="977"/>
      <c r="E82" s="946">
        <v>390</v>
      </c>
      <c r="F82" s="1046">
        <v>39</v>
      </c>
      <c r="G82" s="953"/>
      <c r="H82" s="1234"/>
      <c r="I82" s="1235"/>
      <c r="J82" s="953"/>
    </row>
    <row r="83" spans="1:10" s="25" customFormat="1" ht="48.75" customHeight="1" x14ac:dyDescent="0.2">
      <c r="A83" s="1236" t="s">
        <v>223</v>
      </c>
      <c r="B83" s="1132" t="s">
        <v>241</v>
      </c>
      <c r="C83" s="1114" t="s">
        <v>168</v>
      </c>
      <c r="D83" s="955"/>
      <c r="E83" s="943">
        <v>460</v>
      </c>
      <c r="F83" s="1116">
        <v>46</v>
      </c>
      <c r="G83" s="976"/>
      <c r="H83" s="1203"/>
      <c r="I83" s="1204"/>
      <c r="J83" s="955"/>
    </row>
    <row r="84" spans="1:10" s="25" customFormat="1" ht="48.75" customHeight="1" thickBot="1" x14ac:dyDescent="0.25">
      <c r="A84" s="1237"/>
      <c r="B84" s="1131" t="s">
        <v>240</v>
      </c>
      <c r="C84" s="1115" t="s">
        <v>168</v>
      </c>
      <c r="D84" s="955"/>
      <c r="E84" s="946">
        <v>720</v>
      </c>
      <c r="F84" s="1117">
        <v>72</v>
      </c>
      <c r="G84" s="976"/>
      <c r="H84" s="1205"/>
      <c r="I84" s="1206"/>
      <c r="J84" s="955"/>
    </row>
    <row r="85" spans="1:10" s="25" customFormat="1" ht="33" customHeight="1" x14ac:dyDescent="0.2">
      <c r="A85" s="1239" t="s">
        <v>145</v>
      </c>
      <c r="B85" s="210" t="s">
        <v>59</v>
      </c>
      <c r="C85" s="999"/>
      <c r="D85" s="956"/>
      <c r="E85" s="943">
        <v>2410</v>
      </c>
      <c r="F85" s="1094" t="s">
        <v>34</v>
      </c>
      <c r="G85" s="956"/>
      <c r="H85" s="968">
        <v>8820</v>
      </c>
      <c r="I85" s="965">
        <v>49</v>
      </c>
      <c r="J85" s="956"/>
    </row>
    <row r="86" spans="1:10" s="25" customFormat="1" ht="30" x14ac:dyDescent="0.2">
      <c r="A86" s="1240"/>
      <c r="B86" s="361" t="s">
        <v>67</v>
      </c>
      <c r="C86" s="993"/>
      <c r="D86" s="957"/>
      <c r="E86" s="944">
        <v>385</v>
      </c>
      <c r="F86" s="1095" t="s">
        <v>34</v>
      </c>
      <c r="G86" s="957"/>
      <c r="H86" s="969">
        <v>550</v>
      </c>
      <c r="I86" s="966"/>
      <c r="J86" s="957"/>
    </row>
    <row r="87" spans="1:10" s="25" customFormat="1" ht="34.5" customHeight="1" thickBot="1" x14ac:dyDescent="0.25">
      <c r="A87" s="1240"/>
      <c r="B87" s="361" t="s">
        <v>68</v>
      </c>
      <c r="C87" s="1004" t="s">
        <v>69</v>
      </c>
      <c r="D87" s="958"/>
      <c r="E87" s="944">
        <v>16920</v>
      </c>
      <c r="F87" s="1095" t="s">
        <v>34</v>
      </c>
      <c r="G87" s="958"/>
      <c r="H87" s="969">
        <v>16920</v>
      </c>
      <c r="I87" s="967">
        <v>94</v>
      </c>
      <c r="J87" s="958"/>
    </row>
    <row r="88" spans="1:10" s="25" customFormat="1" ht="30.75" customHeight="1" x14ac:dyDescent="0.2">
      <c r="A88" s="1240"/>
      <c r="B88" s="361" t="s">
        <v>70</v>
      </c>
      <c r="C88" s="1004" t="s">
        <v>71</v>
      </c>
      <c r="D88" s="959"/>
      <c r="E88" s="944">
        <v>11300</v>
      </c>
      <c r="F88" s="1095" t="s">
        <v>34</v>
      </c>
      <c r="G88" s="959"/>
      <c r="H88" s="1207"/>
      <c r="I88" s="1208"/>
      <c r="J88" s="959"/>
    </row>
    <row r="89" spans="1:10" s="25" customFormat="1" ht="27.75" customHeight="1" thickBot="1" x14ac:dyDescent="0.3">
      <c r="A89" s="1241"/>
      <c r="B89" s="502" t="s">
        <v>192</v>
      </c>
      <c r="C89" s="1005"/>
      <c r="D89" s="960"/>
      <c r="E89" s="946">
        <v>1500</v>
      </c>
      <c r="F89" s="1096" t="s">
        <v>34</v>
      </c>
      <c r="G89" s="960"/>
      <c r="H89" s="1209"/>
      <c r="I89" s="1210"/>
      <c r="J89" s="960"/>
    </row>
    <row r="90" spans="1:10" s="25" customFormat="1" ht="15" customHeight="1" thickBot="1" x14ac:dyDescent="0.3">
      <c r="A90" s="588"/>
      <c r="B90" s="589"/>
      <c r="C90" s="588"/>
      <c r="D90" s="46"/>
      <c r="E90" s="949"/>
      <c r="G90" s="46"/>
      <c r="H90" s="949"/>
      <c r="I90" s="46"/>
      <c r="J90" s="46"/>
    </row>
    <row r="91" spans="1:10" s="25" customFormat="1" ht="59.25" customHeight="1" thickBot="1" x14ac:dyDescent="0.3">
      <c r="A91" s="649"/>
      <c r="B91" s="79" t="s">
        <v>72</v>
      </c>
      <c r="C91" s="1006"/>
      <c r="D91" s="941"/>
      <c r="E91" s="1015" t="s">
        <v>261</v>
      </c>
      <c r="F91" s="1016" t="s">
        <v>262</v>
      </c>
      <c r="G91" s="1019"/>
      <c r="H91" s="1017" t="s">
        <v>263</v>
      </c>
      <c r="I91" s="1018" t="s">
        <v>264</v>
      </c>
      <c r="J91" s="941"/>
    </row>
    <row r="92" spans="1:10" s="25" customFormat="1" ht="34.5" customHeight="1" x14ac:dyDescent="0.2">
      <c r="A92" s="1240" t="s">
        <v>152</v>
      </c>
      <c r="B92" s="482" t="s">
        <v>73</v>
      </c>
      <c r="C92" s="483"/>
      <c r="D92" s="931"/>
      <c r="E92" s="1211"/>
      <c r="F92" s="1212"/>
      <c r="G92" s="931"/>
      <c r="H92" s="1101">
        <v>3800</v>
      </c>
      <c r="I92" s="1217" t="s">
        <v>34</v>
      </c>
      <c r="J92" s="931"/>
    </row>
    <row r="93" spans="1:10" s="25" customFormat="1" ht="28.5" customHeight="1" x14ac:dyDescent="0.2">
      <c r="A93" s="1240"/>
      <c r="B93" s="459" t="s">
        <v>76</v>
      </c>
      <c r="C93" s="461"/>
      <c r="D93" s="933"/>
      <c r="E93" s="1213"/>
      <c r="F93" s="1214"/>
      <c r="G93" s="933"/>
      <c r="H93" s="1102">
        <v>1900</v>
      </c>
      <c r="I93" s="1217"/>
      <c r="J93" s="933"/>
    </row>
    <row r="94" spans="1:10" s="25" customFormat="1" ht="29.25" customHeight="1" x14ac:dyDescent="0.2">
      <c r="A94" s="1240"/>
      <c r="B94" s="459" t="s">
        <v>183</v>
      </c>
      <c r="C94" s="461" t="s">
        <v>87</v>
      </c>
      <c r="D94" s="932"/>
      <c r="E94" s="1213"/>
      <c r="F94" s="1214"/>
      <c r="G94" s="932"/>
      <c r="H94" s="1103">
        <v>7650</v>
      </c>
      <c r="I94" s="1217"/>
      <c r="J94" s="932"/>
    </row>
    <row r="95" spans="1:10" s="25" customFormat="1" ht="29.25" customHeight="1" thickBot="1" x14ac:dyDescent="0.25">
      <c r="A95" s="1240"/>
      <c r="B95" s="498" t="s">
        <v>184</v>
      </c>
      <c r="C95" s="499" t="s">
        <v>88</v>
      </c>
      <c r="D95" s="934"/>
      <c r="E95" s="1215"/>
      <c r="F95" s="1216"/>
      <c r="G95" s="934"/>
      <c r="H95" s="1104">
        <v>16000</v>
      </c>
      <c r="I95" s="1218"/>
      <c r="J95" s="934"/>
    </row>
    <row r="96" spans="1:10" s="25" customFormat="1" ht="35.25" customHeight="1" x14ac:dyDescent="0.2">
      <c r="A96" s="1240"/>
      <c r="B96" s="479" t="s">
        <v>97</v>
      </c>
      <c r="C96" s="1007"/>
      <c r="D96" s="952"/>
      <c r="E96" s="948">
        <v>310</v>
      </c>
      <c r="F96" s="1097"/>
      <c r="G96" s="952"/>
      <c r="H96" s="1105">
        <v>310</v>
      </c>
      <c r="I96" s="1107"/>
      <c r="J96" s="952"/>
    </row>
    <row r="97" spans="1:10" s="25" customFormat="1" ht="27.75" customHeight="1" x14ac:dyDescent="0.2">
      <c r="A97" s="1240"/>
      <c r="B97" s="463" t="s">
        <v>153</v>
      </c>
      <c r="C97" s="609" t="s">
        <v>174</v>
      </c>
      <c r="D97" s="953"/>
      <c r="E97" s="950"/>
      <c r="F97" s="1098"/>
      <c r="G97" s="953"/>
      <c r="H97" s="945"/>
      <c r="I97" s="1108"/>
      <c r="J97" s="953"/>
    </row>
    <row r="98" spans="1:10" s="25" customFormat="1" ht="29.25" customHeight="1" x14ac:dyDescent="0.2">
      <c r="A98" s="1240"/>
      <c r="B98" s="444" t="s">
        <v>77</v>
      </c>
      <c r="C98" s="609"/>
      <c r="D98" s="953"/>
      <c r="E98" s="950">
        <v>310</v>
      </c>
      <c r="F98" s="1099"/>
      <c r="G98" s="953"/>
      <c r="H98" s="1106">
        <v>310</v>
      </c>
      <c r="I98" s="1108"/>
      <c r="J98" s="953"/>
    </row>
    <row r="99" spans="1:10" s="25" customFormat="1" ht="36.75" customHeight="1" thickBot="1" x14ac:dyDescent="0.25">
      <c r="A99" s="1241"/>
      <c r="B99" s="244" t="s">
        <v>78</v>
      </c>
      <c r="C99" s="668"/>
      <c r="D99" s="954"/>
      <c r="E99" s="951">
        <v>230</v>
      </c>
      <c r="F99" s="1100"/>
      <c r="G99" s="954"/>
      <c r="H99" s="1092">
        <v>230</v>
      </c>
      <c r="I99" s="1109"/>
      <c r="J99" s="954"/>
    </row>
  </sheetData>
  <mergeCells count="26">
    <mergeCell ref="A83:A84"/>
    <mergeCell ref="A73:A82"/>
    <mergeCell ref="A85:A89"/>
    <mergeCell ref="A92:A99"/>
    <mergeCell ref="A11:A18"/>
    <mergeCell ref="A19:A24"/>
    <mergeCell ref="A36:A42"/>
    <mergeCell ref="A3:A7"/>
    <mergeCell ref="A25:A28"/>
    <mergeCell ref="A68:A70"/>
    <mergeCell ref="A29:A35"/>
    <mergeCell ref="A52:A67"/>
    <mergeCell ref="A43:A45"/>
    <mergeCell ref="A46:A50"/>
    <mergeCell ref="H20:I20"/>
    <mergeCell ref="H21:I21"/>
    <mergeCell ref="H50:I50"/>
    <mergeCell ref="H63:I65"/>
    <mergeCell ref="H74:I82"/>
    <mergeCell ref="H83:I84"/>
    <mergeCell ref="H88:I89"/>
    <mergeCell ref="E92:F95"/>
    <mergeCell ref="I92:I95"/>
    <mergeCell ref="E40:F40"/>
    <mergeCell ref="E41:F41"/>
    <mergeCell ref="H42:I42"/>
  </mergeCells>
  <printOptions horizontalCentered="1" verticalCentered="1"/>
  <pageMargins left="1.3779527559055118" right="1.3779527559055118" top="0.78740157480314965" bottom="0.78740157480314965" header="0.31496062992125984" footer="0.31496062992125984"/>
  <pageSetup paperSize="9" scale="46" fitToHeight="0" orientation="portrait" r:id="rId1"/>
  <headerFooter>
    <oddHeader>&amp;L&amp;G</oddHeader>
    <oddFooter>&amp;R&amp;D</oddFooter>
  </headerFooter>
  <rowBreaks count="2" manualBreakCount="2">
    <brk id="70" max="16383" man="1"/>
    <brk id="8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AB489-6053-4864-B8C2-789B10926D04}">
  <sheetPr>
    <pageSetUpPr fitToPage="1"/>
  </sheetPr>
  <dimension ref="A1:AA53"/>
  <sheetViews>
    <sheetView showGridLines="0" workbookViewId="0">
      <pane ySplit="2" topLeftCell="A33" activePane="bottomLeft" state="frozen"/>
      <selection pane="bottomLeft" activeCell="C65" sqref="C64:C65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57" t="s">
        <v>193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</row>
    <row r="2" spans="1:27" s="25" customFormat="1" ht="84" customHeight="1" thickBot="1" x14ac:dyDescent="0.25">
      <c r="A2" s="506" t="s">
        <v>5</v>
      </c>
      <c r="B2" s="153" t="s">
        <v>6</v>
      </c>
      <c r="C2" s="488" t="s">
        <v>7</v>
      </c>
      <c r="D2" s="1258" t="s">
        <v>0</v>
      </c>
      <c r="E2" s="1259"/>
      <c r="F2" s="1260" t="s">
        <v>8</v>
      </c>
      <c r="G2" s="1261"/>
      <c r="H2" s="1262" t="s">
        <v>1</v>
      </c>
      <c r="I2" s="1263"/>
      <c r="J2" s="507">
        <v>0.03</v>
      </c>
      <c r="K2" s="1264" t="s">
        <v>3</v>
      </c>
      <c r="L2" s="1265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customHeight="1" x14ac:dyDescent="0.2">
      <c r="A3" s="1245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49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customHeight="1" x14ac:dyDescent="0.2">
      <c r="A4" s="1246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51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customHeight="1" x14ac:dyDescent="0.25">
      <c r="A5" s="1246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customHeight="1" x14ac:dyDescent="0.2">
      <c r="A6" s="1246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customHeight="1" x14ac:dyDescent="0.2">
      <c r="A7" s="1246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customHeight="1" x14ac:dyDescent="0.25">
      <c r="A8" s="1246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customHeight="1" thickBot="1" x14ac:dyDescent="0.3">
      <c r="A9" s="124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customHeight="1" x14ac:dyDescent="0.25">
      <c r="A10" s="1245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customHeight="1" x14ac:dyDescent="0.25">
      <c r="A11" s="1246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customHeight="1" x14ac:dyDescent="0.25">
      <c r="A12" s="1246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customHeight="1" x14ac:dyDescent="0.25">
      <c r="A13" s="1246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customHeight="1" x14ac:dyDescent="0.25">
      <c r="A14" s="1246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customHeight="1" thickBot="1" x14ac:dyDescent="0.25">
      <c r="A15" s="124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customHeight="1" x14ac:dyDescent="0.2">
      <c r="A16" s="126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customHeight="1" x14ac:dyDescent="0.25">
      <c r="A17" s="126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customHeight="1" x14ac:dyDescent="0.25">
      <c r="A18" s="126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customHeight="1" x14ac:dyDescent="0.25">
      <c r="A19" s="126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customHeight="1" x14ac:dyDescent="0.2">
      <c r="A20" s="126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customHeight="1" x14ac:dyDescent="0.2">
      <c r="A21" s="126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customHeight="1" x14ac:dyDescent="0.2">
      <c r="A22" s="126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customHeight="1" x14ac:dyDescent="0.2">
      <c r="A23" s="126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customHeight="1" x14ac:dyDescent="0.2">
      <c r="A24" s="126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customHeight="1" x14ac:dyDescent="0.2">
      <c r="A25" s="126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customHeight="1" x14ac:dyDescent="0.2">
      <c r="A26" s="126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customHeight="1" x14ac:dyDescent="0.2">
      <c r="A27" s="126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customHeight="1" thickBot="1" x14ac:dyDescent="0.25">
      <c r="A28" s="126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customHeight="1" x14ac:dyDescent="0.2">
      <c r="A30" s="1245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customHeight="1" thickBot="1" x14ac:dyDescent="0.25">
      <c r="A31" s="124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customHeight="1" x14ac:dyDescent="0.25">
      <c r="A32" s="1269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x14ac:dyDescent="0.25">
      <c r="A33" s="1270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customHeight="1" x14ac:dyDescent="0.2">
      <c r="A34" s="1270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customHeight="1" thickBot="1" x14ac:dyDescent="0.25">
      <c r="A35" s="1271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 t="s">
        <v>34</v>
      </c>
      <c r="W35" s="717" t="e">
        <f t="shared" si="17"/>
        <v>#VALUE!</v>
      </c>
      <c r="X35" s="713" t="s">
        <v>34</v>
      </c>
      <c r="Y35" s="519"/>
      <c r="Z35" s="71"/>
      <c r="AA35" s="545"/>
    </row>
    <row r="36" spans="1:27" s="25" customFormat="1" ht="30" customHeight="1" thickBot="1" x14ac:dyDescent="0.25">
      <c r="A36" s="1245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53" t="s">
        <v>34</v>
      </c>
      <c r="G36" s="125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customHeight="1" thickBot="1" x14ac:dyDescent="0.25">
      <c r="A37" s="1247"/>
      <c r="B37" s="773" t="s">
        <v>142</v>
      </c>
      <c r="C37" s="564" t="s">
        <v>171</v>
      </c>
      <c r="D37" s="426" t="s">
        <v>11</v>
      </c>
      <c r="E37" s="340">
        <v>9250</v>
      </c>
      <c r="F37" s="1255" t="s">
        <v>34</v>
      </c>
      <c r="G37" s="125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 t="s">
        <v>34</v>
      </c>
      <c r="W37" s="717" t="e">
        <f t="shared" si="17"/>
        <v>#VALUE!</v>
      </c>
      <c r="X37" s="713" t="s">
        <v>34</v>
      </c>
      <c r="Y37" s="519"/>
      <c r="Z37" s="71"/>
      <c r="AA37" s="545"/>
    </row>
    <row r="38" spans="1:27" s="25" customFormat="1" ht="34.5" customHeight="1" x14ac:dyDescent="0.2">
      <c r="A38" s="1245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customHeight="1" thickBot="1" x14ac:dyDescent="0.25">
      <c r="A39" s="124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customHeight="1" x14ac:dyDescent="0.25">
      <c r="A41" s="1245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customHeight="1" x14ac:dyDescent="0.25">
      <c r="A42" s="1246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customHeight="1" thickBot="1" x14ac:dyDescent="0.25">
      <c r="A43" s="124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customHeight="1" thickBot="1" x14ac:dyDescent="0.3">
      <c r="A44" s="1245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customHeight="1" x14ac:dyDescent="0.25">
      <c r="A45" s="1246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customHeight="1" x14ac:dyDescent="0.2">
      <c r="A46" s="1246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customHeight="1" x14ac:dyDescent="0.2">
      <c r="A47" s="1246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customHeight="1" x14ac:dyDescent="0.2">
      <c r="A48" s="1246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customHeight="1" thickBot="1" x14ac:dyDescent="0.25">
      <c r="A49" s="1247"/>
      <c r="B49" s="772" t="s">
        <v>135</v>
      </c>
      <c r="C49" s="501" t="s">
        <v>57</v>
      </c>
      <c r="D49" s="112" t="s">
        <v>11</v>
      </c>
      <c r="E49" s="349">
        <v>3300</v>
      </c>
      <c r="F49" s="1248" t="s">
        <v>34</v>
      </c>
      <c r="G49" s="124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customHeight="1" x14ac:dyDescent="0.25">
      <c r="A50" s="1250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 t="s">
        <v>34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customHeight="1" x14ac:dyDescent="0.2">
      <c r="A51" s="1251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 t="s">
        <v>34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customHeight="1" thickBot="1" x14ac:dyDescent="0.25">
      <c r="A52" s="1252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 t="s">
        <v>34</v>
      </c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customHeight="1" x14ac:dyDescent="0.25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</sheetData>
  <mergeCells count="18"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  <mergeCell ref="A38:A39"/>
    <mergeCell ref="A41:A43"/>
    <mergeCell ref="A44:A49"/>
    <mergeCell ref="F49:G49"/>
    <mergeCell ref="A50:A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headerFooter>
    <oddHeader>&amp;L&amp;G&amp;CAppendix 2</oddHeader>
    <oddFooter>&amp;L&amp;Z&amp;F&amp;R&amp;D</oddFooter>
  </headerFooter>
  <rowBreaks count="1" manualBreakCount="1">
    <brk id="52" max="24" man="1"/>
  </rowBreak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47A4-773A-41CB-B091-50385E01B9F3}">
  <sheetPr>
    <pageSetUpPr fitToPage="1"/>
  </sheetPr>
  <dimension ref="A1:AA89"/>
  <sheetViews>
    <sheetView showGridLines="0" workbookViewId="0">
      <pane ySplit="2" topLeftCell="A60" activePane="bottomLeft" state="frozen"/>
      <selection pane="bottomLeft" activeCell="Y73" sqref="Y73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57" t="s">
        <v>194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</row>
    <row r="2" spans="1:27" s="25" customFormat="1" ht="84" hidden="1" customHeight="1" thickBot="1" x14ac:dyDescent="0.25">
      <c r="A2" s="506" t="s">
        <v>5</v>
      </c>
      <c r="B2" s="153" t="s">
        <v>6</v>
      </c>
      <c r="C2" s="488" t="s">
        <v>7</v>
      </c>
      <c r="D2" s="1328" t="s">
        <v>0</v>
      </c>
      <c r="E2" s="1290"/>
      <c r="F2" s="1291" t="s">
        <v>8</v>
      </c>
      <c r="G2" s="1327"/>
      <c r="H2" s="1325" t="s">
        <v>1</v>
      </c>
      <c r="I2" s="1326"/>
      <c r="J2" s="507">
        <v>0.03</v>
      </c>
      <c r="K2" s="1281" t="s">
        <v>3</v>
      </c>
      <c r="L2" s="1282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 x14ac:dyDescent="0.2">
      <c r="A3" s="1266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 x14ac:dyDescent="0.2">
      <c r="A4" s="1267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51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 x14ac:dyDescent="0.25">
      <c r="A5" s="1267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 x14ac:dyDescent="0.2">
      <c r="A6" s="1267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 x14ac:dyDescent="0.2">
      <c r="A7" s="1267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 x14ac:dyDescent="0.25">
      <c r="A8" s="1267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 x14ac:dyDescent="0.3">
      <c r="A9" s="1268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 x14ac:dyDescent="0.25">
      <c r="A10" s="1266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 x14ac:dyDescent="0.25">
      <c r="A11" s="1267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 x14ac:dyDescent="0.25">
      <c r="A12" s="1267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 x14ac:dyDescent="0.25">
      <c r="A13" s="1267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 x14ac:dyDescent="0.25">
      <c r="A14" s="1267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 x14ac:dyDescent="0.25">
      <c r="A15" s="1268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 x14ac:dyDescent="0.2">
      <c r="A16" s="126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 x14ac:dyDescent="0.25">
      <c r="A17" s="126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 x14ac:dyDescent="0.25">
      <c r="A18" s="126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 x14ac:dyDescent="0.25">
      <c r="A19" s="126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 x14ac:dyDescent="0.2">
      <c r="A20" s="126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 x14ac:dyDescent="0.2">
      <c r="A21" s="126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 x14ac:dyDescent="0.2">
      <c r="A22" s="126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 x14ac:dyDescent="0.2">
      <c r="A23" s="126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 x14ac:dyDescent="0.2">
      <c r="A24" s="126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 x14ac:dyDescent="0.2">
      <c r="A25" s="126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 x14ac:dyDescent="0.2">
      <c r="A26" s="126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 x14ac:dyDescent="0.2">
      <c r="A27" s="126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 x14ac:dyDescent="0.25">
      <c r="A28" s="126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 x14ac:dyDescent="0.2">
      <c r="A30" s="1266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 x14ac:dyDescent="0.25">
      <c r="A31" s="1268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 x14ac:dyDescent="0.25">
      <c r="A32" s="1322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 x14ac:dyDescent="0.25">
      <c r="A33" s="1323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 x14ac:dyDescent="0.2">
      <c r="A34" s="1323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 x14ac:dyDescent="0.25">
      <c r="A35" s="1324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 x14ac:dyDescent="0.25">
      <c r="A36" s="1266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53" t="s">
        <v>34</v>
      </c>
      <c r="G36" s="125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 x14ac:dyDescent="0.25">
      <c r="A37" s="1268"/>
      <c r="B37" s="773" t="s">
        <v>142</v>
      </c>
      <c r="C37" s="564" t="s">
        <v>171</v>
      </c>
      <c r="D37" s="426" t="s">
        <v>11</v>
      </c>
      <c r="E37" s="340">
        <v>9250</v>
      </c>
      <c r="F37" s="1255" t="s">
        <v>34</v>
      </c>
      <c r="G37" s="125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 x14ac:dyDescent="0.2">
      <c r="A38" s="1266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 x14ac:dyDescent="0.25">
      <c r="A39" s="1268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 x14ac:dyDescent="0.25">
      <c r="A41" s="1266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 x14ac:dyDescent="0.25">
      <c r="A42" s="1267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 x14ac:dyDescent="0.25">
      <c r="A43" s="1268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 x14ac:dyDescent="0.3">
      <c r="A44" s="1266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 x14ac:dyDescent="0.25">
      <c r="A45" s="1267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 x14ac:dyDescent="0.2">
      <c r="A46" s="1267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 x14ac:dyDescent="0.2">
      <c r="A47" s="1267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 x14ac:dyDescent="0.2">
      <c r="A48" s="1267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 x14ac:dyDescent="0.25">
      <c r="A49" s="1268"/>
      <c r="B49" s="772" t="s">
        <v>135</v>
      </c>
      <c r="C49" s="501" t="s">
        <v>57</v>
      </c>
      <c r="D49" s="112" t="s">
        <v>11</v>
      </c>
      <c r="E49" s="349">
        <v>3300</v>
      </c>
      <c r="F49" s="1248" t="s">
        <v>34</v>
      </c>
      <c r="G49" s="124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 x14ac:dyDescent="0.25">
      <c r="A50" s="1286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 x14ac:dyDescent="0.2">
      <c r="A51" s="1287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 x14ac:dyDescent="0.25">
      <c r="A52" s="1288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 x14ac:dyDescent="0.3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customHeight="1" thickBot="1" x14ac:dyDescent="0.25">
      <c r="A54" s="77" t="s">
        <v>5</v>
      </c>
      <c r="B54" s="79" t="s">
        <v>188</v>
      </c>
      <c r="C54" s="79" t="s">
        <v>7</v>
      </c>
      <c r="D54" s="1289" t="s">
        <v>0</v>
      </c>
      <c r="E54" s="1290"/>
      <c r="F54" s="1291" t="s">
        <v>8</v>
      </c>
      <c r="G54" s="1292"/>
      <c r="H54" s="1279" t="s">
        <v>1</v>
      </c>
      <c r="I54" s="1280"/>
      <c r="J54" s="592">
        <v>0.03</v>
      </c>
      <c r="K54" s="1281" t="s">
        <v>3</v>
      </c>
      <c r="L54" s="1282"/>
      <c r="M54" s="80"/>
      <c r="N54" s="867" t="s">
        <v>177</v>
      </c>
      <c r="O54" s="1300" t="s">
        <v>190</v>
      </c>
      <c r="P54" s="1299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customHeight="1" x14ac:dyDescent="0.2">
      <c r="A55" s="1236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253" t="s">
        <v>34</v>
      </c>
      <c r="G55" s="1320"/>
      <c r="H55" s="209" t="s">
        <v>11</v>
      </c>
      <c r="I55" s="407">
        <v>810</v>
      </c>
      <c r="J55" s="312">
        <f>I55*$J$2</f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321" t="s">
        <v>34</v>
      </c>
      <c r="W55" s="859"/>
      <c r="X55" s="1313" t="s">
        <v>34</v>
      </c>
      <c r="Y55" s="599"/>
    </row>
    <row r="56" spans="1:27" s="25" customFormat="1" ht="34.5" customHeight="1" x14ac:dyDescent="0.2">
      <c r="A56" s="1238"/>
      <c r="B56" s="470" t="s">
        <v>162</v>
      </c>
      <c r="C56" s="17" t="s">
        <v>120</v>
      </c>
      <c r="D56" s="373" t="s">
        <v>11</v>
      </c>
      <c r="E56" s="467">
        <v>750</v>
      </c>
      <c r="F56" s="1314" t="s">
        <v>34</v>
      </c>
      <c r="G56" s="1315"/>
      <c r="H56" s="373" t="s">
        <v>11</v>
      </c>
      <c r="I56" s="468">
        <v>810</v>
      </c>
      <c r="J56" s="317">
        <f>I56*$J$2</f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305"/>
      <c r="W56" s="822"/>
      <c r="X56" s="1307"/>
      <c r="Y56" s="601"/>
    </row>
    <row r="57" spans="1:27" s="25" customFormat="1" ht="34.5" customHeight="1" x14ac:dyDescent="0.2">
      <c r="A57" s="1238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305"/>
      <c r="W57" s="822"/>
      <c r="X57" s="1307"/>
      <c r="Y57" s="604"/>
    </row>
    <row r="58" spans="1:27" s="25" customFormat="1" ht="34.5" customHeight="1" x14ac:dyDescent="0.2">
      <c r="A58" s="1238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305"/>
      <c r="W58" s="822"/>
      <c r="X58" s="1307"/>
      <c r="Y58" s="601"/>
    </row>
    <row r="59" spans="1:27" s="25" customFormat="1" ht="45" x14ac:dyDescent="0.2">
      <c r="A59" s="1238"/>
      <c r="B59" s="466" t="s">
        <v>160</v>
      </c>
      <c r="C59" s="609" t="s">
        <v>65</v>
      </c>
      <c r="D59" s="503" t="s">
        <v>11</v>
      </c>
      <c r="E59" s="238">
        <v>1500</v>
      </c>
      <c r="F59" s="1316" t="s">
        <v>34</v>
      </c>
      <c r="G59" s="1317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305"/>
      <c r="W59" s="294"/>
      <c r="X59" s="1307"/>
      <c r="Y59" s="601"/>
    </row>
    <row r="60" spans="1:27" s="25" customFormat="1" ht="39" customHeight="1" x14ac:dyDescent="0.2">
      <c r="A60" s="1238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305"/>
      <c r="W60" s="822"/>
      <c r="X60" s="1307"/>
      <c r="Y60" s="601"/>
    </row>
    <row r="61" spans="1:27" s="25" customFormat="1" ht="45" x14ac:dyDescent="0.2">
      <c r="A61" s="1238"/>
      <c r="B61" s="466" t="s">
        <v>159</v>
      </c>
      <c r="C61" s="17" t="s">
        <v>120</v>
      </c>
      <c r="D61" s="503" t="s">
        <v>11</v>
      </c>
      <c r="E61" s="238">
        <v>1500</v>
      </c>
      <c r="F61" s="1316" t="s">
        <v>34</v>
      </c>
      <c r="G61" s="1317"/>
      <c r="H61" s="239" t="s">
        <v>91</v>
      </c>
      <c r="I61" s="409"/>
      <c r="J61" s="317">
        <f>I61*$J$2</f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305"/>
      <c r="W61" s="822"/>
      <c r="X61" s="1307"/>
      <c r="Y61" s="604"/>
    </row>
    <row r="62" spans="1:27" s="25" customFormat="1" ht="45" x14ac:dyDescent="0.2">
      <c r="A62" s="1238"/>
      <c r="B62" s="465" t="s">
        <v>154</v>
      </c>
      <c r="C62" s="17" t="s">
        <v>120</v>
      </c>
      <c r="D62" s="503" t="s">
        <v>11</v>
      </c>
      <c r="E62" s="238">
        <v>1500</v>
      </c>
      <c r="F62" s="1316" t="s">
        <v>34</v>
      </c>
      <c r="G62" s="1317"/>
      <c r="H62" s="239" t="s">
        <v>91</v>
      </c>
      <c r="I62" s="410"/>
      <c r="J62" s="317">
        <f>I62*$J$2</f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305"/>
      <c r="W62" s="822"/>
      <c r="X62" s="1307"/>
      <c r="Y62" s="604"/>
    </row>
    <row r="63" spans="1:27" s="25" customFormat="1" ht="33.75" customHeight="1" thickBot="1" x14ac:dyDescent="0.3">
      <c r="A63" s="1238"/>
      <c r="B63" s="496" t="s">
        <v>157</v>
      </c>
      <c r="C63" s="497" t="s">
        <v>168</v>
      </c>
      <c r="D63" s="1293" t="s">
        <v>66</v>
      </c>
      <c r="E63" s="1294"/>
      <c r="F63" s="1318" t="s">
        <v>34</v>
      </c>
      <c r="G63" s="131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306"/>
      <c r="W63" s="823"/>
      <c r="X63" s="1308"/>
      <c r="Y63" s="616"/>
    </row>
    <row r="64" spans="1:27" s="25" customFormat="1" ht="48.75" customHeight="1" thickBot="1" x14ac:dyDescent="0.25">
      <c r="A64" s="1236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283" t="s">
        <v>34</v>
      </c>
      <c r="W64" s="824"/>
      <c r="X64" s="1301" t="s">
        <v>34</v>
      </c>
      <c r="Y64" s="618"/>
      <c r="Z64" s="71"/>
      <c r="AA64" s="545"/>
    </row>
    <row r="65" spans="1:25" s="25" customFormat="1" ht="50.25" customHeight="1" thickBot="1" x14ac:dyDescent="0.3">
      <c r="A65" s="1237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914"/>
      <c r="V65" s="1284"/>
      <c r="W65" s="825"/>
      <c r="X65" s="1302"/>
      <c r="Y65" s="622"/>
    </row>
    <row r="66" spans="1:25" s="25" customFormat="1" ht="30" customHeight="1" x14ac:dyDescent="0.2">
      <c r="A66" s="1236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303" t="s">
        <v>34</v>
      </c>
      <c r="G66" s="1304"/>
      <c r="H66" s="120" t="s">
        <v>11</v>
      </c>
      <c r="I66" s="625">
        <v>666.6</v>
      </c>
      <c r="J66" s="61">
        <f>I66*$J$2</f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305" t="s">
        <v>34</v>
      </c>
      <c r="W66" s="826"/>
      <c r="X66" s="1307" t="s">
        <v>34</v>
      </c>
      <c r="Y66" s="626"/>
    </row>
    <row r="67" spans="1:25" s="629" customFormat="1" ht="45" x14ac:dyDescent="0.2">
      <c r="A67" s="1238"/>
      <c r="B67" s="547" t="s">
        <v>166</v>
      </c>
      <c r="C67" s="627" t="s">
        <v>179</v>
      </c>
      <c r="D67" s="114" t="s">
        <v>11</v>
      </c>
      <c r="E67" s="60">
        <v>495</v>
      </c>
      <c r="F67" s="1309" t="s">
        <v>34</v>
      </c>
      <c r="G67" s="1310"/>
      <c r="H67" s="114" t="s">
        <v>11</v>
      </c>
      <c r="I67" s="628">
        <v>666.6</v>
      </c>
      <c r="J67" s="61">
        <f>I67*$J$2</f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00"/>
      <c r="V67" s="1305"/>
      <c r="W67" s="294"/>
      <c r="X67" s="1307"/>
      <c r="Y67" s="604"/>
    </row>
    <row r="68" spans="1:25" s="25" customFormat="1" ht="45.75" thickBot="1" x14ac:dyDescent="0.25">
      <c r="A68" s="1237"/>
      <c r="B68" s="630" t="s">
        <v>167</v>
      </c>
      <c r="C68" s="631" t="s">
        <v>179</v>
      </c>
      <c r="D68" s="501" t="s">
        <v>11</v>
      </c>
      <c r="E68" s="243">
        <v>495</v>
      </c>
      <c r="F68" s="1311" t="s">
        <v>34</v>
      </c>
      <c r="G68" s="1312"/>
      <c r="H68" s="501" t="s">
        <v>11</v>
      </c>
      <c r="I68" s="632">
        <v>666.6</v>
      </c>
      <c r="J68" s="355">
        <f>I68*$J$2</f>
        <v>19.998000000000001</v>
      </c>
      <c r="K68" s="329"/>
      <c r="L68" s="193">
        <f t="shared" ref="L68:L73" si="31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15"/>
      <c r="V68" s="1306"/>
      <c r="W68" s="823"/>
      <c r="X68" s="1308"/>
      <c r="Y68" s="616"/>
    </row>
    <row r="69" spans="1:25" s="25" customFormat="1" ht="33" customHeight="1" x14ac:dyDescent="0.2">
      <c r="A69" s="1239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>I69*$J$2</f>
        <v>79.11</v>
      </c>
      <c r="K69" s="178"/>
      <c r="L69" s="104">
        <f t="shared" si="31"/>
        <v>2716.11</v>
      </c>
      <c r="M69" s="105">
        <f t="shared" ref="M69:M72" si="32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>V69*$W$2</f>
        <v>725.40000000000009</v>
      </c>
      <c r="X69" s="860">
        <v>14508</v>
      </c>
      <c r="Y69" s="679">
        <f t="shared" ref="Y69:Y71" si="33">X69/180</f>
        <v>80.599999999999994</v>
      </c>
    </row>
    <row r="70" spans="1:25" s="25" customFormat="1" ht="30" x14ac:dyDescent="0.2">
      <c r="A70" s="1240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>V70*$W$2</f>
        <v>26</v>
      </c>
      <c r="X70" s="861">
        <v>520</v>
      </c>
      <c r="Y70" s="677">
        <f t="shared" si="33"/>
        <v>2.8888888888888888</v>
      </c>
    </row>
    <row r="71" spans="1:25" s="25" customFormat="1" ht="34.5" customHeight="1" x14ac:dyDescent="0.2">
      <c r="A71" s="1240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>I71*$J$2</f>
        <v>447.9</v>
      </c>
      <c r="K71" s="318"/>
      <c r="L71" s="51">
        <f t="shared" si="31"/>
        <v>15377.9</v>
      </c>
      <c r="M71" s="48">
        <f t="shared" si="32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>V71*$W$2</f>
        <v>765</v>
      </c>
      <c r="X71" s="862">
        <v>15300</v>
      </c>
      <c r="Y71" s="677">
        <f t="shared" si="33"/>
        <v>85</v>
      </c>
    </row>
    <row r="72" spans="1:25" s="25" customFormat="1" ht="30.75" customHeight="1" x14ac:dyDescent="0.2">
      <c r="A72" s="1240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>I72*$J$2</f>
        <v>298.5</v>
      </c>
      <c r="K72" s="318"/>
      <c r="L72" s="51">
        <f t="shared" si="31"/>
        <v>10248.5</v>
      </c>
      <c r="M72" s="48">
        <f t="shared" si="32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 t="s">
        <v>34</v>
      </c>
      <c r="W72" s="294" t="e">
        <f>V72*$W$2</f>
        <v>#VALUE!</v>
      </c>
      <c r="X72" s="863" t="s">
        <v>34</v>
      </c>
      <c r="Y72" s="604"/>
    </row>
    <row r="73" spans="1:25" s="25" customFormat="1" ht="27.75" customHeight="1" thickBot="1" x14ac:dyDescent="0.3">
      <c r="A73" s="1241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>I73*$J$2</f>
        <v>40.5</v>
      </c>
      <c r="K73" s="329"/>
      <c r="L73" s="193">
        <f t="shared" si="31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 t="s">
        <v>34</v>
      </c>
      <c r="W73" s="823" t="e">
        <f>V73*$W$2</f>
        <v>#VALUE!</v>
      </c>
      <c r="X73" s="864" t="s">
        <v>34</v>
      </c>
      <c r="Y73" s="616"/>
    </row>
    <row r="74" spans="1:25" s="25" customFormat="1" ht="15" hidden="1" customHeight="1" thickBot="1" x14ac:dyDescent="0.3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hidden="1" customHeight="1" thickBot="1" x14ac:dyDescent="0.3">
      <c r="A75" s="649"/>
      <c r="B75" s="79" t="s">
        <v>72</v>
      </c>
      <c r="C75" s="650"/>
      <c r="D75" s="1295"/>
      <c r="E75" s="1296"/>
      <c r="F75" s="1295"/>
      <c r="G75" s="1297"/>
      <c r="H75" s="222"/>
      <c r="I75" s="484"/>
      <c r="J75" s="485"/>
      <c r="K75" s="486"/>
      <c r="L75" s="487"/>
      <c r="M75" s="205"/>
      <c r="N75" s="867" t="s">
        <v>177</v>
      </c>
      <c r="O75" s="1298" t="s">
        <v>190</v>
      </c>
      <c r="P75" s="1299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hidden="1" customHeight="1" x14ac:dyDescent="0.25">
      <c r="A76" s="1239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285"/>
      <c r="P76" s="447"/>
      <c r="Q76" s="655"/>
      <c r="R76" s="656"/>
      <c r="S76" s="1285"/>
      <c r="T76" s="657"/>
      <c r="U76" s="658"/>
      <c r="V76" s="892">
        <v>3300</v>
      </c>
      <c r="W76" s="682">
        <f>V76*$R$2</f>
        <v>165</v>
      </c>
      <c r="X76" s="683">
        <f>V76+W76</f>
        <v>3465</v>
      </c>
      <c r="Y76" s="659"/>
    </row>
    <row r="77" spans="1:25" s="25" customFormat="1" ht="30.75" hidden="1" customHeight="1" x14ac:dyDescent="0.25">
      <c r="A77" s="1240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285"/>
      <c r="P77" s="462"/>
      <c r="Q77" s="655"/>
      <c r="R77" s="656"/>
      <c r="S77" s="1285"/>
      <c r="T77" s="657"/>
      <c r="U77" s="658"/>
      <c r="V77" s="893">
        <v>2500</v>
      </c>
      <c r="W77" s="675">
        <f>V77*$R$2</f>
        <v>125</v>
      </c>
      <c r="X77" s="684">
        <f>V77+W77</f>
        <v>2625</v>
      </c>
      <c r="Y77" s="660"/>
    </row>
    <row r="78" spans="1:25" s="25" customFormat="1" ht="28.5" hidden="1" customHeight="1" x14ac:dyDescent="0.25">
      <c r="A78" s="1240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285"/>
      <c r="P78" s="447"/>
      <c r="Q78" s="655"/>
      <c r="R78" s="656"/>
      <c r="S78" s="1285"/>
      <c r="T78" s="657"/>
      <c r="U78" s="658"/>
      <c r="V78" s="892">
        <v>1650</v>
      </c>
      <c r="W78" s="675">
        <f>V78*$R$2</f>
        <v>82.5</v>
      </c>
      <c r="X78" s="683">
        <f>V78+W78</f>
        <v>1732.5</v>
      </c>
      <c r="Y78" s="661"/>
    </row>
    <row r="79" spans="1:25" s="25" customFormat="1" ht="30.75" hidden="1" customHeight="1" x14ac:dyDescent="0.25">
      <c r="A79" s="1240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285"/>
      <c r="P79" s="462"/>
      <c r="Q79" s="655"/>
      <c r="R79" s="656"/>
      <c r="S79" s="1285"/>
      <c r="T79" s="657"/>
      <c r="U79" s="658"/>
      <c r="V79" s="893">
        <v>1400</v>
      </c>
      <c r="W79" s="675">
        <f>V79*$R$2</f>
        <v>70</v>
      </c>
      <c r="X79" s="684">
        <f>V79+W79</f>
        <v>1470</v>
      </c>
      <c r="Y79" s="660"/>
    </row>
    <row r="80" spans="1:25" s="25" customFormat="1" ht="29.25" hidden="1" customHeight="1" x14ac:dyDescent="0.25">
      <c r="A80" s="1240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285"/>
      <c r="P80" s="462"/>
      <c r="Q80" s="655"/>
      <c r="R80" s="656"/>
      <c r="S80" s="1285"/>
      <c r="T80" s="657"/>
      <c r="U80" s="658"/>
      <c r="V80" s="893">
        <v>6545</v>
      </c>
      <c r="W80" s="675"/>
      <c r="X80" s="684">
        <v>6950</v>
      </c>
      <c r="Y80" s="660"/>
    </row>
    <row r="81" spans="1:25" s="25" customFormat="1" ht="29.25" hidden="1" customHeight="1" thickBot="1" x14ac:dyDescent="0.3">
      <c r="A81" s="1240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285"/>
      <c r="P81" s="478"/>
      <c r="Q81" s="655"/>
      <c r="R81" s="656"/>
      <c r="S81" s="1285"/>
      <c r="T81" s="657"/>
      <c r="U81" s="662"/>
      <c r="V81" s="894">
        <v>13900</v>
      </c>
      <c r="W81" s="674"/>
      <c r="X81" s="685">
        <v>14800</v>
      </c>
      <c r="Y81" s="663"/>
    </row>
    <row r="82" spans="1:25" s="25" customFormat="1" ht="35.25" hidden="1" customHeight="1" x14ac:dyDescent="0.2">
      <c r="A82" s="1240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0">
        <v>265</v>
      </c>
      <c r="T82" s="597"/>
      <c r="U82" s="598"/>
      <c r="V82" s="1272"/>
      <c r="W82" s="474"/>
      <c r="X82" s="684">
        <v>265</v>
      </c>
      <c r="Y82" s="599"/>
    </row>
    <row r="83" spans="1:25" s="25" customFormat="1" ht="27.75" hidden="1" customHeight="1" x14ac:dyDescent="0.2">
      <c r="A83" s="1240"/>
      <c r="B83" s="463" t="s">
        <v>153</v>
      </c>
      <c r="C83" s="627" t="s">
        <v>174</v>
      </c>
      <c r="D83" s="63" t="s">
        <v>11</v>
      </c>
      <c r="E83" s="445">
        <v>990</v>
      </c>
      <c r="F83" s="1275" t="s">
        <v>34</v>
      </c>
      <c r="G83" s="1276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4">I83+J83</f>
        <v>1060.9000000000001</v>
      </c>
      <c r="M83" s="48">
        <f t="shared" ref="M83" si="35">+L83/180</f>
        <v>5.8938888888888892</v>
      </c>
      <c r="N83" s="607"/>
      <c r="O83" s="897"/>
      <c r="P83" s="524"/>
      <c r="Q83" s="545" t="s">
        <v>34</v>
      </c>
      <c r="R83" s="666"/>
      <c r="S83" s="896"/>
      <c r="T83" s="608"/>
      <c r="U83" s="600"/>
      <c r="V83" s="1273"/>
      <c r="X83" s="857"/>
      <c r="Y83" s="638"/>
    </row>
    <row r="84" spans="1:25" s="25" customFormat="1" ht="29.25" hidden="1" customHeight="1" x14ac:dyDescent="0.2">
      <c r="A84" s="1240"/>
      <c r="B84" s="444" t="s">
        <v>77</v>
      </c>
      <c r="C84" s="609"/>
      <c r="D84" s="114" t="s">
        <v>11</v>
      </c>
      <c r="E84" s="89">
        <v>240</v>
      </c>
      <c r="F84" s="1275" t="s">
        <v>34</v>
      </c>
      <c r="G84" s="1276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898">
        <v>265</v>
      </c>
      <c r="T84" s="608"/>
      <c r="U84" s="600"/>
      <c r="V84" s="1273"/>
      <c r="X84" s="898">
        <v>265</v>
      </c>
      <c r="Y84" s="638"/>
    </row>
    <row r="85" spans="1:25" s="25" customFormat="1" ht="36.75" hidden="1" customHeight="1" thickBot="1" x14ac:dyDescent="0.25">
      <c r="A85" s="1241"/>
      <c r="B85" s="244" t="s">
        <v>78</v>
      </c>
      <c r="C85" s="668"/>
      <c r="D85" s="501" t="s">
        <v>11</v>
      </c>
      <c r="E85" s="446">
        <v>170</v>
      </c>
      <c r="F85" s="1277" t="s">
        <v>34</v>
      </c>
      <c r="G85" s="1278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899">
        <v>200</v>
      </c>
      <c r="T85" s="587"/>
      <c r="U85" s="615"/>
      <c r="V85" s="1274"/>
      <c r="W85" s="476"/>
      <c r="X85" s="899">
        <v>200</v>
      </c>
      <c r="Y85" s="622"/>
    </row>
    <row r="86" spans="1:25" hidden="1" x14ac:dyDescent="0.2"/>
    <row r="87" spans="1:25" hidden="1" x14ac:dyDescent="0.2"/>
    <row r="88" spans="1:25" hidden="1" x14ac:dyDescent="0.2">
      <c r="P88" s="1">
        <f>6750/180</f>
        <v>37.5</v>
      </c>
    </row>
    <row r="89" spans="1:25" hidden="1" x14ac:dyDescent="0.2">
      <c r="P89" s="1">
        <f>37.5*20</f>
        <v>750</v>
      </c>
    </row>
  </sheetData>
  <mergeCells count="53">
    <mergeCell ref="A1:Y1"/>
    <mergeCell ref="A10:A15"/>
    <mergeCell ref="A16:A28"/>
    <mergeCell ref="A30:A31"/>
    <mergeCell ref="A32:A35"/>
    <mergeCell ref="K2:L2"/>
    <mergeCell ref="H2:I2"/>
    <mergeCell ref="F2:G2"/>
    <mergeCell ref="D2:E2"/>
    <mergeCell ref="A3:A9"/>
    <mergeCell ref="X55:X63"/>
    <mergeCell ref="F56:G56"/>
    <mergeCell ref="F59:G59"/>
    <mergeCell ref="F61:G61"/>
    <mergeCell ref="F62:G62"/>
    <mergeCell ref="F63:G63"/>
    <mergeCell ref="F55:G55"/>
    <mergeCell ref="V55:V63"/>
    <mergeCell ref="X64:X65"/>
    <mergeCell ref="A66:A68"/>
    <mergeCell ref="F66:G66"/>
    <mergeCell ref="V66:V68"/>
    <mergeCell ref="X66:X68"/>
    <mergeCell ref="F67:G67"/>
    <mergeCell ref="F68:G68"/>
    <mergeCell ref="A50:A52"/>
    <mergeCell ref="D54:E54"/>
    <mergeCell ref="F54:G54"/>
    <mergeCell ref="A76:A85"/>
    <mergeCell ref="O76:O81"/>
    <mergeCell ref="A64:A65"/>
    <mergeCell ref="D63:E63"/>
    <mergeCell ref="A55:A63"/>
    <mergeCell ref="A69:A73"/>
    <mergeCell ref="D75:E75"/>
    <mergeCell ref="F75:G75"/>
    <mergeCell ref="O75:P75"/>
    <mergeCell ref="O54:P54"/>
    <mergeCell ref="A36:A37"/>
    <mergeCell ref="A38:A39"/>
    <mergeCell ref="A41:A43"/>
    <mergeCell ref="A44:A49"/>
    <mergeCell ref="F49:G49"/>
    <mergeCell ref="F36:G36"/>
    <mergeCell ref="F37:G37"/>
    <mergeCell ref="V82:V85"/>
    <mergeCell ref="F83:G83"/>
    <mergeCell ref="F84:G84"/>
    <mergeCell ref="F85:G85"/>
    <mergeCell ref="H54:I54"/>
    <mergeCell ref="K54:L54"/>
    <mergeCell ref="V64:V65"/>
    <mergeCell ref="S76:S8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&amp;L&amp;G&amp;CAppendix 3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5DFA5-9DDD-4C27-BACA-D95391F827CB}">
  <sheetPr>
    <pageSetUpPr fitToPage="1"/>
  </sheetPr>
  <dimension ref="A1:AA89"/>
  <sheetViews>
    <sheetView showGridLines="0" workbookViewId="0">
      <pane ySplit="2" topLeftCell="A3" activePane="bottomLeft" state="frozen"/>
      <selection pane="bottomLeft" activeCell="C93" sqref="C93"/>
    </sheetView>
  </sheetViews>
  <sheetFormatPr defaultColWidth="9.33203125" defaultRowHeight="15" x14ac:dyDescent="0.2"/>
  <cols>
    <col min="1" max="1" width="23.33203125" style="356" customWidth="1"/>
    <col min="2" max="2" width="40.6640625" style="1" customWidth="1"/>
    <col min="3" max="3" width="32.5" style="1" customWidth="1"/>
    <col min="4" max="4" width="8" style="1" hidden="1" customWidth="1"/>
    <col min="5" max="5" width="12.6640625" style="1" hidden="1" customWidth="1"/>
    <col min="6" max="6" width="6.83203125" style="1" hidden="1" customWidth="1"/>
    <col min="7" max="7" width="11.5" style="1" hidden="1" customWidth="1"/>
    <col min="8" max="8" width="19.6640625" style="1" hidden="1" customWidth="1"/>
    <col min="9" max="9" width="14.1640625" style="1" hidden="1" customWidth="1"/>
    <col min="10" max="10" width="9.33203125" style="1" hidden="1" customWidth="1"/>
    <col min="11" max="11" width="9.33203125" style="25" hidden="1" customWidth="1"/>
    <col min="12" max="12" width="10.6640625" style="25" hidden="1" customWidth="1"/>
    <col min="13" max="13" width="9.33203125" style="46" hidden="1" customWidth="1"/>
    <col min="14" max="14" width="11.6640625" style="1" customWidth="1"/>
    <col min="15" max="15" width="21.33203125" style="50" customWidth="1"/>
    <col min="16" max="16" width="10.1640625" style="1" hidden="1" customWidth="1"/>
    <col min="17" max="17" width="2.33203125" style="1" hidden="1" customWidth="1"/>
    <col min="18" max="18" width="11.83203125" style="1" hidden="1" customWidth="1"/>
    <col min="19" max="19" width="20" style="52" customWidth="1"/>
    <col min="20" max="20" width="9.33203125" style="416"/>
    <col min="21" max="21" width="1.83203125" style="416" customWidth="1"/>
    <col min="22" max="22" width="23.83203125" style="52" customWidth="1"/>
    <col min="23" max="23" width="11.33203125" style="1" hidden="1" customWidth="1"/>
    <col min="24" max="24" width="23.33203125" style="1" customWidth="1"/>
    <col min="25" max="25" width="9.33203125" style="416"/>
    <col min="26" max="26" width="41.1640625" style="1" bestFit="1" customWidth="1"/>
    <col min="27" max="16384" width="9.33203125" style="1"/>
  </cols>
  <sheetData>
    <row r="1" spans="1:27" ht="51" customHeight="1" thickBot="1" x14ac:dyDescent="0.25">
      <c r="A1" s="1257" t="s">
        <v>195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</row>
    <row r="2" spans="1:27" s="25" customFormat="1" ht="84" hidden="1" customHeight="1" thickBot="1" x14ac:dyDescent="0.25">
      <c r="A2" s="506" t="s">
        <v>5</v>
      </c>
      <c r="B2" s="153" t="s">
        <v>6</v>
      </c>
      <c r="C2" s="488" t="s">
        <v>7</v>
      </c>
      <c r="D2" s="1258" t="s">
        <v>0</v>
      </c>
      <c r="E2" s="1259"/>
      <c r="F2" s="1260" t="s">
        <v>8</v>
      </c>
      <c r="G2" s="1261"/>
      <c r="H2" s="1262" t="s">
        <v>1</v>
      </c>
      <c r="I2" s="1263"/>
      <c r="J2" s="507">
        <v>0.03</v>
      </c>
      <c r="K2" s="1264" t="s">
        <v>3</v>
      </c>
      <c r="L2" s="1265"/>
      <c r="M2" s="155"/>
      <c r="N2" s="865" t="s">
        <v>177</v>
      </c>
      <c r="O2" s="505" t="s">
        <v>190</v>
      </c>
      <c r="P2" s="671"/>
      <c r="Q2" s="508" t="s">
        <v>80</v>
      </c>
      <c r="R2" s="693">
        <v>0.05</v>
      </c>
      <c r="S2" s="694" t="s">
        <v>136</v>
      </c>
      <c r="T2" s="695" t="s">
        <v>178</v>
      </c>
      <c r="U2" s="509"/>
      <c r="V2" s="866" t="s">
        <v>176</v>
      </c>
      <c r="W2" s="693">
        <v>0.05</v>
      </c>
      <c r="X2" s="694" t="s">
        <v>189</v>
      </c>
      <c r="Y2" s="695" t="s">
        <v>178</v>
      </c>
    </row>
    <row r="3" spans="1:27" s="25" customFormat="1" ht="33.75" hidden="1" customHeight="1" x14ac:dyDescent="0.2">
      <c r="A3" s="1245" t="s">
        <v>9</v>
      </c>
      <c r="B3" s="756" t="s">
        <v>82</v>
      </c>
      <c r="C3" s="510"/>
      <c r="D3" s="34"/>
      <c r="E3" s="199" t="s">
        <v>34</v>
      </c>
      <c r="F3" s="209"/>
      <c r="G3" s="200"/>
      <c r="H3" s="198"/>
      <c r="I3" s="201">
        <v>7900</v>
      </c>
      <c r="J3" s="312">
        <f>I3*$J$2</f>
        <v>237</v>
      </c>
      <c r="K3" s="313"/>
      <c r="L3" s="104">
        <f>I3+J3</f>
        <v>8137</v>
      </c>
      <c r="M3" s="105">
        <f t="shared" ref="M3:M51" si="0">+L3/180</f>
        <v>45.205555555555556</v>
      </c>
      <c r="N3" s="511">
        <f t="shared" ref="N3:N73" si="1">MROUND(M3,1)</f>
        <v>45</v>
      </c>
      <c r="O3" s="868">
        <f>+N3*180</f>
        <v>8100</v>
      </c>
      <c r="P3" s="512">
        <f t="shared" ref="P3:P24" si="2">+O3-I3</f>
        <v>200</v>
      </c>
      <c r="Q3" s="730">
        <f t="shared" ref="Q3:Q23" si="3">+P3/L3</f>
        <v>2.4579083200196632E-2</v>
      </c>
      <c r="R3" s="741">
        <f t="shared" ref="R3:R49" si="4">O3*$R$2</f>
        <v>405</v>
      </c>
      <c r="S3" s="696">
        <f>O3+R3</f>
        <v>8505</v>
      </c>
      <c r="T3" s="513">
        <f>S3/180</f>
        <v>47.25</v>
      </c>
      <c r="U3" s="514"/>
      <c r="V3" s="879">
        <v>15300</v>
      </c>
      <c r="W3" s="716">
        <f>V3*$W$2</f>
        <v>765</v>
      </c>
      <c r="X3" s="707">
        <f>V3+W3</f>
        <v>16065</v>
      </c>
      <c r="Y3" s="513">
        <f>X3/180</f>
        <v>89.25</v>
      </c>
    </row>
    <row r="4" spans="1:27" s="25" customFormat="1" ht="34.5" hidden="1" customHeight="1" x14ac:dyDescent="0.2">
      <c r="A4" s="1246"/>
      <c r="B4" s="757" t="s">
        <v>85</v>
      </c>
      <c r="C4" s="516"/>
      <c r="D4" s="84"/>
      <c r="E4" s="277"/>
      <c r="F4" s="120"/>
      <c r="G4" s="314"/>
      <c r="H4" s="315"/>
      <c r="I4" s="316">
        <v>8460</v>
      </c>
      <c r="J4" s="317">
        <f t="shared" ref="J4:J67" si="5">I4*$J$2</f>
        <v>253.79999999999998</v>
      </c>
      <c r="K4" s="318"/>
      <c r="L4" s="51">
        <f t="shared" ref="L4:L67" si="6">I4+J4</f>
        <v>8713.7999999999993</v>
      </c>
      <c r="M4" s="48">
        <f t="shared" si="0"/>
        <v>48.41</v>
      </c>
      <c r="N4" s="517">
        <f t="shared" si="1"/>
        <v>48</v>
      </c>
      <c r="O4" s="869">
        <f>+N4*180</f>
        <v>8640</v>
      </c>
      <c r="P4" s="518">
        <f t="shared" si="2"/>
        <v>180</v>
      </c>
      <c r="Q4" s="641">
        <f t="shared" si="3"/>
        <v>2.0656889072505683E-2</v>
      </c>
      <c r="R4" s="742">
        <f t="shared" si="4"/>
        <v>432</v>
      </c>
      <c r="S4" s="697">
        <f>O4+R4</f>
        <v>9072</v>
      </c>
      <c r="T4" s="519">
        <f t="shared" ref="T4:T49" si="7">S4/180</f>
        <v>50.4</v>
      </c>
      <c r="U4" s="520"/>
      <c r="V4" s="880">
        <v>15300</v>
      </c>
      <c r="W4" s="717">
        <f t="shared" ref="W4:W24" si="8">V4*$W$2</f>
        <v>765</v>
      </c>
      <c r="X4" s="708">
        <f>V4+W4</f>
        <v>16065</v>
      </c>
      <c r="Y4" s="519">
        <f t="shared" ref="Y4:Y49" si="9">X4/180</f>
        <v>89.25</v>
      </c>
    </row>
    <row r="5" spans="1:27" s="25" customFormat="1" ht="34.5" hidden="1" customHeight="1" x14ac:dyDescent="0.25">
      <c r="A5" s="1246"/>
      <c r="B5" s="758" t="s">
        <v>103</v>
      </c>
      <c r="C5" s="521"/>
      <c r="D5" s="37" t="s">
        <v>11</v>
      </c>
      <c r="E5" s="319">
        <v>8460</v>
      </c>
      <c r="F5" s="110" t="s">
        <v>11</v>
      </c>
      <c r="G5" s="320">
        <v>12360</v>
      </c>
      <c r="H5" s="321" t="s">
        <v>11</v>
      </c>
      <c r="I5" s="322">
        <v>8750</v>
      </c>
      <c r="J5" s="317">
        <f t="shared" si="5"/>
        <v>262.5</v>
      </c>
      <c r="K5" s="318"/>
      <c r="L5" s="51">
        <f t="shared" si="6"/>
        <v>9012.5</v>
      </c>
      <c r="M5" s="48">
        <f t="shared" si="0"/>
        <v>50.069444444444443</v>
      </c>
      <c r="N5" s="517">
        <f t="shared" si="1"/>
        <v>50</v>
      </c>
      <c r="O5" s="870">
        <v>9684</v>
      </c>
      <c r="P5" s="518">
        <f t="shared" si="2"/>
        <v>934</v>
      </c>
      <c r="Q5" s="641">
        <f t="shared" si="3"/>
        <v>0.10363384188626908</v>
      </c>
      <c r="R5" s="742">
        <f t="shared" si="4"/>
        <v>484.20000000000005</v>
      </c>
      <c r="S5" s="697">
        <f>O5+R5</f>
        <v>10168.200000000001</v>
      </c>
      <c r="T5" s="519">
        <f t="shared" si="7"/>
        <v>56.49</v>
      </c>
      <c r="U5" s="520"/>
      <c r="V5" s="880">
        <v>14724</v>
      </c>
      <c r="W5" s="717">
        <f t="shared" si="8"/>
        <v>736.2</v>
      </c>
      <c r="X5" s="708">
        <v>15460</v>
      </c>
      <c r="Y5" s="519">
        <f t="shared" si="9"/>
        <v>85.888888888888886</v>
      </c>
    </row>
    <row r="6" spans="1:27" s="25" customFormat="1" ht="33.75" hidden="1" customHeight="1" x14ac:dyDescent="0.2">
      <c r="A6" s="1246"/>
      <c r="B6" s="758" t="s">
        <v>105</v>
      </c>
      <c r="C6" s="522"/>
      <c r="D6" s="39" t="s">
        <v>11</v>
      </c>
      <c r="E6" s="58">
        <v>4700</v>
      </c>
      <c r="F6" s="114" t="s">
        <v>11</v>
      </c>
      <c r="G6" s="111">
        <v>6600</v>
      </c>
      <c r="H6" s="59" t="s">
        <v>11</v>
      </c>
      <c r="I6" s="103">
        <v>4900</v>
      </c>
      <c r="J6" s="317">
        <f t="shared" si="5"/>
        <v>147</v>
      </c>
      <c r="K6" s="318"/>
      <c r="L6" s="51">
        <f t="shared" si="6"/>
        <v>5047</v>
      </c>
      <c r="M6" s="48">
        <f t="shared" si="0"/>
        <v>28.038888888888888</v>
      </c>
      <c r="N6" s="523">
        <f t="shared" si="1"/>
        <v>28</v>
      </c>
      <c r="O6" s="869">
        <f t="shared" ref="O6:O23" si="10">+N6*180</f>
        <v>5040</v>
      </c>
      <c r="P6" s="524">
        <f t="shared" si="2"/>
        <v>140</v>
      </c>
      <c r="Q6" s="637">
        <f t="shared" si="3"/>
        <v>2.7739251040221916E-2</v>
      </c>
      <c r="R6" s="742">
        <f t="shared" si="4"/>
        <v>252</v>
      </c>
      <c r="S6" s="697">
        <f>O6+R6</f>
        <v>5292</v>
      </c>
      <c r="T6" s="519">
        <f t="shared" si="7"/>
        <v>29.4</v>
      </c>
      <c r="U6" s="520"/>
      <c r="V6" s="880">
        <v>7020</v>
      </c>
      <c r="W6" s="717">
        <f t="shared" si="8"/>
        <v>351</v>
      </c>
      <c r="X6" s="708">
        <f>V6+W6</f>
        <v>7371</v>
      </c>
      <c r="Y6" s="519">
        <f t="shared" si="9"/>
        <v>40.950000000000003</v>
      </c>
    </row>
    <row r="7" spans="1:27" s="25" customFormat="1" ht="34.5" hidden="1" customHeight="1" x14ac:dyDescent="0.2">
      <c r="A7" s="1246"/>
      <c r="B7" s="758" t="s">
        <v>106</v>
      </c>
      <c r="C7" s="522"/>
      <c r="D7" s="39" t="s">
        <v>11</v>
      </c>
      <c r="E7" s="58">
        <v>9000</v>
      </c>
      <c r="F7" s="114" t="s">
        <v>11</v>
      </c>
      <c r="G7" s="111">
        <v>13950</v>
      </c>
      <c r="H7" s="59" t="s">
        <v>11</v>
      </c>
      <c r="I7" s="103">
        <v>9400</v>
      </c>
      <c r="J7" s="317">
        <f t="shared" si="5"/>
        <v>282</v>
      </c>
      <c r="K7" s="318"/>
      <c r="L7" s="51">
        <f t="shared" si="6"/>
        <v>9682</v>
      </c>
      <c r="M7" s="48">
        <f t="shared" si="0"/>
        <v>53.788888888888891</v>
      </c>
      <c r="N7" s="517">
        <v>53.8</v>
      </c>
      <c r="O7" s="870">
        <f t="shared" si="10"/>
        <v>9684</v>
      </c>
      <c r="P7" s="518">
        <f t="shared" si="2"/>
        <v>284</v>
      </c>
      <c r="Q7" s="641">
        <f t="shared" si="3"/>
        <v>2.9332782482958068E-2</v>
      </c>
      <c r="R7" s="742">
        <f t="shared" si="4"/>
        <v>484.20000000000005</v>
      </c>
      <c r="S7" s="697">
        <v>10168</v>
      </c>
      <c r="T7" s="519">
        <f t="shared" si="7"/>
        <v>56.488888888888887</v>
      </c>
      <c r="U7" s="520"/>
      <c r="V7" s="880">
        <v>14724</v>
      </c>
      <c r="W7" s="717">
        <f t="shared" si="8"/>
        <v>736.2</v>
      </c>
      <c r="X7" s="708">
        <v>15460</v>
      </c>
      <c r="Y7" s="519">
        <f t="shared" si="9"/>
        <v>85.888888888888886</v>
      </c>
    </row>
    <row r="8" spans="1:27" s="25" customFormat="1" ht="37.5" hidden="1" customHeight="1" x14ac:dyDescent="0.25">
      <c r="A8" s="1246"/>
      <c r="B8" s="759" t="s">
        <v>102</v>
      </c>
      <c r="C8" s="525"/>
      <c r="D8" s="424" t="s">
        <v>11</v>
      </c>
      <c r="E8" s="377">
        <v>10950</v>
      </c>
      <c r="F8" s="378" t="s">
        <v>11</v>
      </c>
      <c r="G8" s="379">
        <v>15500</v>
      </c>
      <c r="H8" s="380" t="s">
        <v>11</v>
      </c>
      <c r="I8" s="381">
        <v>11050</v>
      </c>
      <c r="J8" s="382">
        <f t="shared" si="5"/>
        <v>331.5</v>
      </c>
      <c r="K8" s="383"/>
      <c r="L8" s="384">
        <f t="shared" si="6"/>
        <v>11381.5</v>
      </c>
      <c r="M8" s="385">
        <f t="shared" si="0"/>
        <v>63.230555555555554</v>
      </c>
      <c r="N8" s="517">
        <f t="shared" si="1"/>
        <v>63</v>
      </c>
      <c r="O8" s="869">
        <f t="shared" si="10"/>
        <v>11340</v>
      </c>
      <c r="P8" s="518">
        <f t="shared" si="2"/>
        <v>290</v>
      </c>
      <c r="Q8" s="641">
        <f t="shared" si="3"/>
        <v>2.5479945525633704E-2</v>
      </c>
      <c r="R8" s="742">
        <f t="shared" si="4"/>
        <v>567</v>
      </c>
      <c r="S8" s="697">
        <f t="shared" ref="S8:S25" si="11">O8+R8</f>
        <v>11907</v>
      </c>
      <c r="T8" s="519">
        <f t="shared" si="7"/>
        <v>66.150000000000006</v>
      </c>
      <c r="U8" s="520"/>
      <c r="V8" s="880">
        <v>16020</v>
      </c>
      <c r="W8" s="717">
        <f t="shared" si="8"/>
        <v>801</v>
      </c>
      <c r="X8" s="708">
        <f>V8+W8</f>
        <v>16821</v>
      </c>
      <c r="Y8" s="519">
        <f t="shared" si="9"/>
        <v>93.45</v>
      </c>
    </row>
    <row r="9" spans="1:27" s="25" customFormat="1" ht="41.25" hidden="1" customHeight="1" thickBot="1" x14ac:dyDescent="0.3">
      <c r="A9" s="1247"/>
      <c r="B9" s="760" t="s">
        <v>104</v>
      </c>
      <c r="C9" s="526"/>
      <c r="D9" s="248" t="s">
        <v>11</v>
      </c>
      <c r="E9" s="323">
        <v>7800</v>
      </c>
      <c r="F9" s="324" t="s">
        <v>11</v>
      </c>
      <c r="G9" s="325">
        <v>13950</v>
      </c>
      <c r="H9" s="326" t="s">
        <v>11</v>
      </c>
      <c r="I9" s="327">
        <v>8100</v>
      </c>
      <c r="J9" s="328">
        <f t="shared" si="5"/>
        <v>243</v>
      </c>
      <c r="K9" s="329"/>
      <c r="L9" s="193">
        <f t="shared" si="6"/>
        <v>8343</v>
      </c>
      <c r="M9" s="141">
        <f t="shared" si="0"/>
        <v>46.35</v>
      </c>
      <c r="N9" s="527">
        <f t="shared" si="1"/>
        <v>46</v>
      </c>
      <c r="O9" s="871">
        <f t="shared" si="10"/>
        <v>8280</v>
      </c>
      <c r="P9" s="528">
        <f t="shared" si="2"/>
        <v>180</v>
      </c>
      <c r="Q9" s="731">
        <f t="shared" si="3"/>
        <v>2.1574973031283712E-2</v>
      </c>
      <c r="R9" s="743">
        <f t="shared" si="4"/>
        <v>414</v>
      </c>
      <c r="S9" s="698">
        <f t="shared" si="11"/>
        <v>8694</v>
      </c>
      <c r="T9" s="529">
        <f t="shared" si="7"/>
        <v>48.3</v>
      </c>
      <c r="U9" s="530"/>
      <c r="V9" s="881">
        <v>14724</v>
      </c>
      <c r="W9" s="718">
        <f t="shared" si="8"/>
        <v>736.2</v>
      </c>
      <c r="X9" s="709">
        <v>15460</v>
      </c>
      <c r="Y9" s="529">
        <f t="shared" si="9"/>
        <v>85.888888888888886</v>
      </c>
    </row>
    <row r="10" spans="1:27" s="25" customFormat="1" ht="36" hidden="1" customHeight="1" x14ac:dyDescent="0.25">
      <c r="A10" s="1245" t="s">
        <v>180</v>
      </c>
      <c r="B10" s="761" t="s">
        <v>121</v>
      </c>
      <c r="C10" s="532"/>
      <c r="D10" s="195" t="s">
        <v>11</v>
      </c>
      <c r="E10" s="330">
        <v>6500</v>
      </c>
      <c r="F10" s="331" t="s">
        <v>11</v>
      </c>
      <c r="G10" s="332">
        <v>13950</v>
      </c>
      <c r="H10" s="333" t="s">
        <v>11</v>
      </c>
      <c r="I10" s="334">
        <v>6750</v>
      </c>
      <c r="J10" s="312">
        <f t="shared" si="5"/>
        <v>202.5</v>
      </c>
      <c r="K10" s="313"/>
      <c r="L10" s="104">
        <f>I10+J10</f>
        <v>6952.5</v>
      </c>
      <c r="M10" s="105">
        <f t="shared" si="0"/>
        <v>38.625</v>
      </c>
      <c r="N10" s="515">
        <v>38.5</v>
      </c>
      <c r="O10" s="868">
        <f t="shared" si="10"/>
        <v>6930</v>
      </c>
      <c r="P10" s="512">
        <f t="shared" si="2"/>
        <v>180</v>
      </c>
      <c r="Q10" s="730">
        <f t="shared" si="3"/>
        <v>2.5889967637540454E-2</v>
      </c>
      <c r="R10" s="741">
        <f t="shared" si="4"/>
        <v>346.5</v>
      </c>
      <c r="S10" s="696">
        <f t="shared" si="11"/>
        <v>7276.5</v>
      </c>
      <c r="T10" s="513">
        <f t="shared" si="7"/>
        <v>40.424999999999997</v>
      </c>
      <c r="U10" s="514"/>
      <c r="V10" s="879">
        <v>14724</v>
      </c>
      <c r="W10" s="716">
        <f t="shared" si="8"/>
        <v>736.2</v>
      </c>
      <c r="X10" s="707">
        <v>15460</v>
      </c>
      <c r="Y10" s="513">
        <f t="shared" si="9"/>
        <v>85.888888888888886</v>
      </c>
    </row>
    <row r="11" spans="1:27" s="25" customFormat="1" ht="51.75" hidden="1" customHeight="1" x14ac:dyDescent="0.25">
      <c r="A11" s="1246"/>
      <c r="B11" s="762" t="s">
        <v>169</v>
      </c>
      <c r="C11" s="472" t="s">
        <v>170</v>
      </c>
      <c r="D11" s="41" t="s">
        <v>11</v>
      </c>
      <c r="E11" s="335">
        <v>6500</v>
      </c>
      <c r="F11" s="336" t="s">
        <v>11</v>
      </c>
      <c r="G11" s="337">
        <v>6500</v>
      </c>
      <c r="H11" s="338" t="s">
        <v>11</v>
      </c>
      <c r="I11" s="339">
        <v>6750</v>
      </c>
      <c r="J11" s="317">
        <f t="shared" si="5"/>
        <v>202.5</v>
      </c>
      <c r="K11" s="318"/>
      <c r="L11" s="51">
        <f t="shared" si="6"/>
        <v>6952.5</v>
      </c>
      <c r="M11" s="48">
        <f t="shared" si="0"/>
        <v>38.625</v>
      </c>
      <c r="N11" s="517">
        <v>38.5</v>
      </c>
      <c r="O11" s="872">
        <f t="shared" si="10"/>
        <v>6930</v>
      </c>
      <c r="P11" s="533">
        <f t="shared" si="2"/>
        <v>180</v>
      </c>
      <c r="Q11" s="732">
        <f t="shared" si="3"/>
        <v>2.5889967637540454E-2</v>
      </c>
      <c r="R11" s="744">
        <f t="shared" si="4"/>
        <v>346.5</v>
      </c>
      <c r="S11" s="699">
        <f t="shared" si="11"/>
        <v>7276.5</v>
      </c>
      <c r="T11" s="534">
        <f t="shared" si="7"/>
        <v>40.424999999999997</v>
      </c>
      <c r="U11" s="535"/>
      <c r="V11" s="882">
        <v>6930</v>
      </c>
      <c r="W11" s="719">
        <f t="shared" si="8"/>
        <v>346.5</v>
      </c>
      <c r="X11" s="710">
        <f>V11+W11</f>
        <v>7276.5</v>
      </c>
      <c r="Y11" s="534">
        <f t="shared" si="9"/>
        <v>40.424999999999997</v>
      </c>
    </row>
    <row r="12" spans="1:27" s="25" customFormat="1" ht="33.75" hidden="1" customHeight="1" x14ac:dyDescent="0.25">
      <c r="A12" s="1246"/>
      <c r="B12" s="763" t="s">
        <v>122</v>
      </c>
      <c r="C12" s="536"/>
      <c r="D12" s="37" t="s">
        <v>11</v>
      </c>
      <c r="E12" s="319">
        <v>6500</v>
      </c>
      <c r="F12" s="110" t="s">
        <v>11</v>
      </c>
      <c r="G12" s="320">
        <v>13950</v>
      </c>
      <c r="H12" s="321" t="s">
        <v>11</v>
      </c>
      <c r="I12" s="322">
        <v>6750</v>
      </c>
      <c r="J12" s="317">
        <f t="shared" si="5"/>
        <v>202.5</v>
      </c>
      <c r="K12" s="318"/>
      <c r="L12" s="51">
        <f t="shared" si="6"/>
        <v>6952.5</v>
      </c>
      <c r="M12" s="48">
        <f t="shared" si="0"/>
        <v>38.625</v>
      </c>
      <c r="N12" s="537">
        <v>38.5</v>
      </c>
      <c r="O12" s="870">
        <f t="shared" si="10"/>
        <v>6930</v>
      </c>
      <c r="P12" s="538">
        <f t="shared" si="2"/>
        <v>180</v>
      </c>
      <c r="Q12" s="733">
        <f t="shared" si="3"/>
        <v>2.5889967637540454E-2</v>
      </c>
      <c r="R12" s="745">
        <f t="shared" si="4"/>
        <v>346.5</v>
      </c>
      <c r="S12" s="700">
        <f t="shared" si="11"/>
        <v>7276.5</v>
      </c>
      <c r="T12" s="539">
        <f t="shared" si="7"/>
        <v>40.424999999999997</v>
      </c>
      <c r="U12" s="540"/>
      <c r="V12" s="883">
        <v>14724</v>
      </c>
      <c r="W12" s="720">
        <f t="shared" si="8"/>
        <v>736.2</v>
      </c>
      <c r="X12" s="711">
        <v>15460</v>
      </c>
      <c r="Y12" s="539">
        <f t="shared" si="9"/>
        <v>85.888888888888886</v>
      </c>
    </row>
    <row r="13" spans="1:27" s="25" customFormat="1" ht="34.5" hidden="1" customHeight="1" x14ac:dyDescent="0.25">
      <c r="A13" s="1246"/>
      <c r="B13" s="764" t="s">
        <v>123</v>
      </c>
      <c r="C13" s="541"/>
      <c r="D13" s="376" t="s">
        <v>11</v>
      </c>
      <c r="E13" s="377">
        <v>6500</v>
      </c>
      <c r="F13" s="378" t="s">
        <v>11</v>
      </c>
      <c r="G13" s="379">
        <v>13950</v>
      </c>
      <c r="H13" s="380" t="s">
        <v>11</v>
      </c>
      <c r="I13" s="381">
        <v>6750</v>
      </c>
      <c r="J13" s="382">
        <f>I13*$J$2</f>
        <v>202.5</v>
      </c>
      <c r="K13" s="383"/>
      <c r="L13" s="384">
        <f>I13+J13</f>
        <v>6952.5</v>
      </c>
      <c r="M13" s="385">
        <f>+L13/180</f>
        <v>38.625</v>
      </c>
      <c r="N13" s="517">
        <v>38.5</v>
      </c>
      <c r="O13" s="869">
        <f t="shared" si="10"/>
        <v>6930</v>
      </c>
      <c r="P13" s="518">
        <f t="shared" si="2"/>
        <v>180</v>
      </c>
      <c r="Q13" s="641">
        <f t="shared" si="3"/>
        <v>2.5889967637540454E-2</v>
      </c>
      <c r="R13" s="742">
        <f t="shared" si="4"/>
        <v>346.5</v>
      </c>
      <c r="S13" s="697">
        <f t="shared" si="11"/>
        <v>7276.5</v>
      </c>
      <c r="T13" s="519">
        <f t="shared" si="7"/>
        <v>40.424999999999997</v>
      </c>
      <c r="U13" s="520"/>
      <c r="V13" s="880">
        <v>14724</v>
      </c>
      <c r="W13" s="717">
        <f t="shared" si="8"/>
        <v>736.2</v>
      </c>
      <c r="X13" s="708">
        <v>15460</v>
      </c>
      <c r="Y13" s="519">
        <f t="shared" si="9"/>
        <v>85.888888888888886</v>
      </c>
    </row>
    <row r="14" spans="1:27" s="25" customFormat="1" ht="34.5" hidden="1" customHeight="1" x14ac:dyDescent="0.25">
      <c r="A14" s="1246"/>
      <c r="B14" s="765" t="s">
        <v>124</v>
      </c>
      <c r="C14" s="542"/>
      <c r="D14" s="245" t="s">
        <v>11</v>
      </c>
      <c r="E14" s="344">
        <v>7800</v>
      </c>
      <c r="F14" s="345" t="s">
        <v>11</v>
      </c>
      <c r="G14" s="346">
        <v>13950</v>
      </c>
      <c r="H14" s="347" t="s">
        <v>11</v>
      </c>
      <c r="I14" s="348">
        <v>7900</v>
      </c>
      <c r="J14" s="317">
        <f>I14*$J$2</f>
        <v>237</v>
      </c>
      <c r="K14" s="318"/>
      <c r="L14" s="51">
        <f>I14+J14</f>
        <v>8137</v>
      </c>
      <c r="M14" s="48">
        <f>+L14/180</f>
        <v>45.205555555555556</v>
      </c>
      <c r="N14" s="543">
        <f>MROUND(M14,1)</f>
        <v>45</v>
      </c>
      <c r="O14" s="870">
        <f t="shared" si="10"/>
        <v>8100</v>
      </c>
      <c r="P14" s="524">
        <f t="shared" si="2"/>
        <v>200</v>
      </c>
      <c r="Q14" s="637">
        <f t="shared" si="3"/>
        <v>2.4579083200196632E-2</v>
      </c>
      <c r="R14" s="745">
        <f t="shared" si="4"/>
        <v>405</v>
      </c>
      <c r="S14" s="700">
        <f t="shared" si="11"/>
        <v>8505</v>
      </c>
      <c r="T14" s="539">
        <f t="shared" si="7"/>
        <v>47.25</v>
      </c>
      <c r="U14" s="540"/>
      <c r="V14" s="883">
        <v>14724</v>
      </c>
      <c r="W14" s="720">
        <f t="shared" si="8"/>
        <v>736.2</v>
      </c>
      <c r="X14" s="711">
        <v>15460</v>
      </c>
      <c r="Y14" s="539">
        <f t="shared" si="9"/>
        <v>85.888888888888886</v>
      </c>
    </row>
    <row r="15" spans="1:27" s="25" customFormat="1" ht="45" hidden="1" customHeight="1" thickBot="1" x14ac:dyDescent="0.25">
      <c r="A15" s="1247"/>
      <c r="B15" s="766" t="s">
        <v>125</v>
      </c>
      <c r="C15" s="544"/>
      <c r="D15" s="112" t="s">
        <v>11</v>
      </c>
      <c r="E15" s="349">
        <v>7800</v>
      </c>
      <c r="F15" s="501" t="s">
        <v>11</v>
      </c>
      <c r="G15" s="350">
        <v>13950</v>
      </c>
      <c r="H15" s="351" t="s">
        <v>11</v>
      </c>
      <c r="I15" s="352">
        <v>7900</v>
      </c>
      <c r="J15" s="328">
        <f>I15*$J$2</f>
        <v>237</v>
      </c>
      <c r="K15" s="329"/>
      <c r="L15" s="193">
        <f>I15+J15</f>
        <v>8137</v>
      </c>
      <c r="M15" s="141">
        <f>+L15/180</f>
        <v>45.205555555555556</v>
      </c>
      <c r="N15" s="531">
        <f>MROUND(M15,1)</f>
        <v>45</v>
      </c>
      <c r="O15" s="873">
        <f t="shared" si="10"/>
        <v>8100</v>
      </c>
      <c r="P15" s="528">
        <f t="shared" si="2"/>
        <v>200</v>
      </c>
      <c r="Q15" s="731">
        <f t="shared" si="3"/>
        <v>2.4579083200196632E-2</v>
      </c>
      <c r="R15" s="743">
        <f t="shared" si="4"/>
        <v>405</v>
      </c>
      <c r="S15" s="698">
        <f t="shared" si="11"/>
        <v>8505</v>
      </c>
      <c r="T15" s="529">
        <f t="shared" si="7"/>
        <v>47.25</v>
      </c>
      <c r="U15" s="530"/>
      <c r="V15" s="881">
        <v>14724</v>
      </c>
      <c r="W15" s="718">
        <f t="shared" si="8"/>
        <v>736.2</v>
      </c>
      <c r="X15" s="709">
        <v>15460</v>
      </c>
      <c r="Y15" s="529">
        <f t="shared" si="9"/>
        <v>85.888888888888886</v>
      </c>
      <c r="Z15" s="71"/>
      <c r="AA15" s="545"/>
    </row>
    <row r="16" spans="1:27" s="25" customFormat="1" ht="45.75" hidden="1" customHeight="1" x14ac:dyDescent="0.2">
      <c r="A16" s="1266" t="s">
        <v>187</v>
      </c>
      <c r="B16" s="761" t="s">
        <v>110</v>
      </c>
      <c r="C16" s="546"/>
      <c r="D16" s="34" t="s">
        <v>11</v>
      </c>
      <c r="E16" s="199">
        <v>7800</v>
      </c>
      <c r="F16" s="209" t="s">
        <v>11</v>
      </c>
      <c r="G16" s="200">
        <v>14300</v>
      </c>
      <c r="H16" s="198" t="s">
        <v>11</v>
      </c>
      <c r="I16" s="201">
        <v>7900</v>
      </c>
      <c r="J16" s="312">
        <f t="shared" si="5"/>
        <v>237</v>
      </c>
      <c r="K16" s="313"/>
      <c r="L16" s="104">
        <f t="shared" si="6"/>
        <v>8137</v>
      </c>
      <c r="M16" s="105">
        <f t="shared" si="0"/>
        <v>45.205555555555556</v>
      </c>
      <c r="N16" s="515">
        <f t="shared" si="1"/>
        <v>45</v>
      </c>
      <c r="O16" s="868">
        <f t="shared" si="10"/>
        <v>8100</v>
      </c>
      <c r="P16" s="512">
        <f t="shared" si="2"/>
        <v>200</v>
      </c>
      <c r="Q16" s="730">
        <f t="shared" si="3"/>
        <v>2.4579083200196632E-2</v>
      </c>
      <c r="R16" s="741">
        <f t="shared" si="4"/>
        <v>405</v>
      </c>
      <c r="S16" s="696">
        <f t="shared" si="11"/>
        <v>8505</v>
      </c>
      <c r="T16" s="513">
        <f t="shared" si="7"/>
        <v>47.25</v>
      </c>
      <c r="U16" s="514"/>
      <c r="V16" s="879">
        <v>15300</v>
      </c>
      <c r="W16" s="716">
        <f t="shared" si="8"/>
        <v>765</v>
      </c>
      <c r="X16" s="707">
        <f t="shared" ref="X16:X25" si="12">V16+W16</f>
        <v>16065</v>
      </c>
      <c r="Y16" s="513">
        <f t="shared" si="9"/>
        <v>89.25</v>
      </c>
      <c r="Z16" s="71"/>
      <c r="AA16" s="545"/>
    </row>
    <row r="17" spans="1:27" s="25" customFormat="1" ht="34.5" hidden="1" customHeight="1" x14ac:dyDescent="0.25">
      <c r="A17" s="1267"/>
      <c r="B17" s="767" t="s">
        <v>111</v>
      </c>
      <c r="C17" s="521"/>
      <c r="D17" s="37" t="s">
        <v>11</v>
      </c>
      <c r="E17" s="319">
        <v>7800</v>
      </c>
      <c r="F17" s="110" t="s">
        <v>11</v>
      </c>
      <c r="G17" s="320">
        <v>14300</v>
      </c>
      <c r="H17" s="321" t="s">
        <v>11</v>
      </c>
      <c r="I17" s="322">
        <v>7900</v>
      </c>
      <c r="J17" s="317">
        <f t="shared" si="5"/>
        <v>237</v>
      </c>
      <c r="K17" s="318"/>
      <c r="L17" s="51">
        <f t="shared" si="6"/>
        <v>8137</v>
      </c>
      <c r="M17" s="48">
        <f t="shared" si="0"/>
        <v>45.205555555555556</v>
      </c>
      <c r="N17" s="517">
        <f t="shared" si="1"/>
        <v>45</v>
      </c>
      <c r="O17" s="869">
        <f t="shared" si="10"/>
        <v>8100</v>
      </c>
      <c r="P17" s="518">
        <f t="shared" si="2"/>
        <v>200</v>
      </c>
      <c r="Q17" s="641">
        <f t="shared" si="3"/>
        <v>2.4579083200196632E-2</v>
      </c>
      <c r="R17" s="742">
        <f t="shared" si="4"/>
        <v>405</v>
      </c>
      <c r="S17" s="697">
        <f t="shared" si="11"/>
        <v>8505</v>
      </c>
      <c r="T17" s="519">
        <f t="shared" si="7"/>
        <v>47.25</v>
      </c>
      <c r="U17" s="520"/>
      <c r="V17" s="880">
        <v>15300</v>
      </c>
      <c r="W17" s="717">
        <f t="shared" si="8"/>
        <v>765</v>
      </c>
      <c r="X17" s="708">
        <f t="shared" si="12"/>
        <v>16065</v>
      </c>
      <c r="Y17" s="519">
        <f t="shared" si="9"/>
        <v>89.25</v>
      </c>
      <c r="Z17" s="71"/>
      <c r="AA17" s="545"/>
    </row>
    <row r="18" spans="1:27" s="25" customFormat="1" ht="30.75" hidden="1" customHeight="1" x14ac:dyDescent="0.25">
      <c r="A18" s="1267"/>
      <c r="B18" s="767" t="s">
        <v>112</v>
      </c>
      <c r="C18" s="521"/>
      <c r="D18" s="37" t="s">
        <v>11</v>
      </c>
      <c r="E18" s="319">
        <v>7800</v>
      </c>
      <c r="F18" s="110" t="s">
        <v>11</v>
      </c>
      <c r="G18" s="320">
        <v>14300</v>
      </c>
      <c r="H18" s="321" t="s">
        <v>11</v>
      </c>
      <c r="I18" s="322">
        <v>7900</v>
      </c>
      <c r="J18" s="317">
        <f t="shared" si="5"/>
        <v>237</v>
      </c>
      <c r="K18" s="318"/>
      <c r="L18" s="51">
        <f t="shared" si="6"/>
        <v>8137</v>
      </c>
      <c r="M18" s="48">
        <f t="shared" si="0"/>
        <v>45.205555555555556</v>
      </c>
      <c r="N18" s="517">
        <f t="shared" si="1"/>
        <v>45</v>
      </c>
      <c r="O18" s="870">
        <f t="shared" si="10"/>
        <v>8100</v>
      </c>
      <c r="P18" s="518">
        <f t="shared" si="2"/>
        <v>200</v>
      </c>
      <c r="Q18" s="641">
        <f t="shared" si="3"/>
        <v>2.4579083200196632E-2</v>
      </c>
      <c r="R18" s="745">
        <f t="shared" si="4"/>
        <v>405</v>
      </c>
      <c r="S18" s="700">
        <f t="shared" si="11"/>
        <v>8505</v>
      </c>
      <c r="T18" s="539">
        <f t="shared" si="7"/>
        <v>47.25</v>
      </c>
      <c r="U18" s="540"/>
      <c r="V18" s="883">
        <v>15300</v>
      </c>
      <c r="W18" s="720">
        <f t="shared" si="8"/>
        <v>765</v>
      </c>
      <c r="X18" s="711">
        <f t="shared" si="12"/>
        <v>16065</v>
      </c>
      <c r="Y18" s="539">
        <f t="shared" si="9"/>
        <v>89.25</v>
      </c>
      <c r="Z18" s="71"/>
      <c r="AA18" s="545"/>
    </row>
    <row r="19" spans="1:27" s="25" customFormat="1" ht="33.75" hidden="1" customHeight="1" x14ac:dyDescent="0.25">
      <c r="A19" s="1267"/>
      <c r="B19" s="758" t="s">
        <v>114</v>
      </c>
      <c r="C19" s="521"/>
      <c r="D19" s="37" t="s">
        <v>11</v>
      </c>
      <c r="E19" s="319">
        <v>7800</v>
      </c>
      <c r="F19" s="110" t="s">
        <v>11</v>
      </c>
      <c r="G19" s="320">
        <v>14300</v>
      </c>
      <c r="H19" s="321" t="s">
        <v>11</v>
      </c>
      <c r="I19" s="322">
        <v>7900</v>
      </c>
      <c r="J19" s="317">
        <f t="shared" si="5"/>
        <v>237</v>
      </c>
      <c r="K19" s="318"/>
      <c r="L19" s="51">
        <f t="shared" si="6"/>
        <v>8137</v>
      </c>
      <c r="M19" s="48">
        <f t="shared" si="0"/>
        <v>45.205555555555556</v>
      </c>
      <c r="N19" s="523">
        <f t="shared" si="1"/>
        <v>45</v>
      </c>
      <c r="O19" s="869">
        <f t="shared" si="10"/>
        <v>8100</v>
      </c>
      <c r="P19" s="524">
        <f t="shared" si="2"/>
        <v>200</v>
      </c>
      <c r="Q19" s="637">
        <f t="shared" si="3"/>
        <v>2.4579083200196632E-2</v>
      </c>
      <c r="R19" s="742">
        <f t="shared" si="4"/>
        <v>405</v>
      </c>
      <c r="S19" s="697">
        <f t="shared" si="11"/>
        <v>8505</v>
      </c>
      <c r="T19" s="519">
        <f t="shared" si="7"/>
        <v>47.25</v>
      </c>
      <c r="U19" s="520"/>
      <c r="V19" s="880">
        <v>15300</v>
      </c>
      <c r="W19" s="717">
        <f t="shared" si="8"/>
        <v>765</v>
      </c>
      <c r="X19" s="708">
        <f t="shared" si="12"/>
        <v>16065</v>
      </c>
      <c r="Y19" s="519">
        <f t="shared" si="9"/>
        <v>89.25</v>
      </c>
      <c r="Z19" s="71"/>
      <c r="AA19" s="545"/>
    </row>
    <row r="20" spans="1:27" s="25" customFormat="1" ht="33.75" hidden="1" customHeight="1" x14ac:dyDescent="0.2">
      <c r="A20" s="1267"/>
      <c r="B20" s="768" t="s">
        <v>113</v>
      </c>
      <c r="C20" s="522"/>
      <c r="D20" s="39" t="s">
        <v>11</v>
      </c>
      <c r="E20" s="58">
        <v>7800</v>
      </c>
      <c r="F20" s="114" t="s">
        <v>11</v>
      </c>
      <c r="G20" s="111">
        <v>14300</v>
      </c>
      <c r="H20" s="59" t="s">
        <v>11</v>
      </c>
      <c r="I20" s="103">
        <v>7900</v>
      </c>
      <c r="J20" s="317">
        <f t="shared" si="5"/>
        <v>237</v>
      </c>
      <c r="K20" s="318"/>
      <c r="L20" s="51">
        <f t="shared" si="6"/>
        <v>8137</v>
      </c>
      <c r="M20" s="48">
        <f t="shared" si="0"/>
        <v>45.205555555555556</v>
      </c>
      <c r="N20" s="517">
        <f t="shared" si="1"/>
        <v>45</v>
      </c>
      <c r="O20" s="870">
        <f t="shared" si="10"/>
        <v>8100</v>
      </c>
      <c r="P20" s="518">
        <f t="shared" si="2"/>
        <v>200</v>
      </c>
      <c r="Q20" s="641">
        <f t="shared" si="3"/>
        <v>2.4579083200196632E-2</v>
      </c>
      <c r="R20" s="745">
        <f t="shared" si="4"/>
        <v>405</v>
      </c>
      <c r="S20" s="700">
        <f t="shared" si="11"/>
        <v>8505</v>
      </c>
      <c r="T20" s="539">
        <f t="shared" si="7"/>
        <v>47.25</v>
      </c>
      <c r="U20" s="540"/>
      <c r="V20" s="883">
        <v>15300</v>
      </c>
      <c r="W20" s="720">
        <f t="shared" si="8"/>
        <v>765</v>
      </c>
      <c r="X20" s="711">
        <f t="shared" si="12"/>
        <v>16065</v>
      </c>
      <c r="Y20" s="539">
        <f t="shared" si="9"/>
        <v>89.25</v>
      </c>
      <c r="Z20" s="71"/>
      <c r="AA20" s="545"/>
    </row>
    <row r="21" spans="1:27" s="25" customFormat="1" ht="33.75" hidden="1" customHeight="1" x14ac:dyDescent="0.2">
      <c r="A21" s="1267"/>
      <c r="B21" s="769" t="s">
        <v>108</v>
      </c>
      <c r="C21" s="522"/>
      <c r="D21" s="39" t="s">
        <v>11</v>
      </c>
      <c r="E21" s="58">
        <v>7880</v>
      </c>
      <c r="F21" s="114" t="s">
        <v>11</v>
      </c>
      <c r="G21" s="111">
        <v>14300</v>
      </c>
      <c r="H21" s="59" t="s">
        <v>11</v>
      </c>
      <c r="I21" s="103">
        <v>7900</v>
      </c>
      <c r="J21" s="317">
        <f t="shared" si="5"/>
        <v>237</v>
      </c>
      <c r="K21" s="318"/>
      <c r="L21" s="51">
        <f t="shared" si="6"/>
        <v>8137</v>
      </c>
      <c r="M21" s="48">
        <f t="shared" si="0"/>
        <v>45.205555555555556</v>
      </c>
      <c r="N21" s="523">
        <f t="shared" si="1"/>
        <v>45</v>
      </c>
      <c r="O21" s="869">
        <f t="shared" si="10"/>
        <v>8100</v>
      </c>
      <c r="P21" s="524">
        <f t="shared" si="2"/>
        <v>200</v>
      </c>
      <c r="Q21" s="637">
        <f t="shared" si="3"/>
        <v>2.4579083200196632E-2</v>
      </c>
      <c r="R21" s="742">
        <f t="shared" si="4"/>
        <v>405</v>
      </c>
      <c r="S21" s="697">
        <f t="shared" si="11"/>
        <v>8505</v>
      </c>
      <c r="T21" s="519">
        <f t="shared" si="7"/>
        <v>47.25</v>
      </c>
      <c r="U21" s="520"/>
      <c r="V21" s="880">
        <v>15300</v>
      </c>
      <c r="W21" s="717">
        <f t="shared" si="8"/>
        <v>765</v>
      </c>
      <c r="X21" s="708">
        <f t="shared" si="12"/>
        <v>16065</v>
      </c>
      <c r="Y21" s="519">
        <f t="shared" si="9"/>
        <v>89.25</v>
      </c>
      <c r="Z21" s="71"/>
      <c r="AA21" s="545"/>
    </row>
    <row r="22" spans="1:27" s="25" customFormat="1" ht="45.75" hidden="1" customHeight="1" x14ac:dyDescent="0.2">
      <c r="A22" s="1267"/>
      <c r="B22" s="770" t="s">
        <v>109</v>
      </c>
      <c r="C22" s="522"/>
      <c r="D22" s="39" t="s">
        <v>11</v>
      </c>
      <c r="E22" s="58">
        <v>7880</v>
      </c>
      <c r="F22" s="114" t="s">
        <v>11</v>
      </c>
      <c r="G22" s="111">
        <v>14300</v>
      </c>
      <c r="H22" s="59" t="s">
        <v>11</v>
      </c>
      <c r="I22" s="103">
        <v>7900</v>
      </c>
      <c r="J22" s="317">
        <f t="shared" si="5"/>
        <v>237</v>
      </c>
      <c r="K22" s="318"/>
      <c r="L22" s="51">
        <f t="shared" si="6"/>
        <v>8137</v>
      </c>
      <c r="M22" s="48">
        <f t="shared" si="0"/>
        <v>45.205555555555556</v>
      </c>
      <c r="N22" s="517">
        <f t="shared" si="1"/>
        <v>45</v>
      </c>
      <c r="O22" s="870">
        <f t="shared" si="10"/>
        <v>8100</v>
      </c>
      <c r="P22" s="518">
        <f t="shared" si="2"/>
        <v>200</v>
      </c>
      <c r="Q22" s="641">
        <f t="shared" si="3"/>
        <v>2.4579083200196632E-2</v>
      </c>
      <c r="R22" s="745">
        <f t="shared" si="4"/>
        <v>405</v>
      </c>
      <c r="S22" s="700">
        <f t="shared" si="11"/>
        <v>8505</v>
      </c>
      <c r="T22" s="539">
        <f t="shared" si="7"/>
        <v>47.25</v>
      </c>
      <c r="U22" s="540"/>
      <c r="V22" s="883">
        <v>15300</v>
      </c>
      <c r="W22" s="720">
        <f t="shared" si="8"/>
        <v>765</v>
      </c>
      <c r="X22" s="711">
        <f t="shared" si="12"/>
        <v>16065</v>
      </c>
      <c r="Y22" s="539">
        <f t="shared" si="9"/>
        <v>89.25</v>
      </c>
      <c r="Z22" s="71"/>
      <c r="AA22" s="545"/>
    </row>
    <row r="23" spans="1:27" s="25" customFormat="1" ht="39.75" hidden="1" customHeight="1" x14ac:dyDescent="0.2">
      <c r="A23" s="1267"/>
      <c r="B23" s="771" t="s">
        <v>115</v>
      </c>
      <c r="C23" s="548"/>
      <c r="D23" s="388" t="s">
        <v>11</v>
      </c>
      <c r="E23" s="389">
        <v>7800</v>
      </c>
      <c r="F23" s="373" t="s">
        <v>11</v>
      </c>
      <c r="G23" s="390">
        <v>14300</v>
      </c>
      <c r="H23" s="391" t="s">
        <v>11</v>
      </c>
      <c r="I23" s="392">
        <v>7900</v>
      </c>
      <c r="J23" s="317">
        <f t="shared" si="5"/>
        <v>237</v>
      </c>
      <c r="K23" s="318"/>
      <c r="L23" s="51">
        <f t="shared" si="6"/>
        <v>8137</v>
      </c>
      <c r="M23" s="48">
        <f t="shared" si="0"/>
        <v>45.205555555555556</v>
      </c>
      <c r="N23" s="523">
        <f t="shared" si="1"/>
        <v>45</v>
      </c>
      <c r="O23" s="869">
        <f t="shared" si="10"/>
        <v>8100</v>
      </c>
      <c r="P23" s="524">
        <f t="shared" si="2"/>
        <v>200</v>
      </c>
      <c r="Q23" s="637">
        <f t="shared" si="3"/>
        <v>2.4579083200196632E-2</v>
      </c>
      <c r="R23" s="742">
        <f t="shared" si="4"/>
        <v>405</v>
      </c>
      <c r="S23" s="697">
        <f t="shared" si="11"/>
        <v>8505</v>
      </c>
      <c r="T23" s="519">
        <f t="shared" si="7"/>
        <v>47.25</v>
      </c>
      <c r="U23" s="520"/>
      <c r="V23" s="880">
        <v>15300</v>
      </c>
      <c r="W23" s="717">
        <f t="shared" si="8"/>
        <v>765</v>
      </c>
      <c r="X23" s="708">
        <f t="shared" si="12"/>
        <v>16065</v>
      </c>
      <c r="Y23" s="519">
        <f t="shared" si="9"/>
        <v>89.25</v>
      </c>
      <c r="Z23" s="71"/>
      <c r="AA23" s="545"/>
    </row>
    <row r="24" spans="1:27" s="25" customFormat="1" ht="44.25" hidden="1" customHeight="1" x14ac:dyDescent="0.2">
      <c r="A24" s="1267"/>
      <c r="B24" s="771" t="s">
        <v>138</v>
      </c>
      <c r="C24" s="548"/>
      <c r="D24" s="388"/>
      <c r="E24" s="389"/>
      <c r="F24" s="373"/>
      <c r="G24" s="390"/>
      <c r="H24" s="391"/>
      <c r="I24" s="392"/>
      <c r="J24" s="317"/>
      <c r="K24" s="318"/>
      <c r="L24" s="51"/>
      <c r="M24" s="48"/>
      <c r="N24" s="517">
        <v>45</v>
      </c>
      <c r="O24" s="870">
        <v>8100</v>
      </c>
      <c r="P24" s="549">
        <f t="shared" si="2"/>
        <v>8100</v>
      </c>
      <c r="Q24" s="641">
        <v>2.5000000000000001E-2</v>
      </c>
      <c r="R24" s="742">
        <f t="shared" si="4"/>
        <v>405</v>
      </c>
      <c r="S24" s="697">
        <f t="shared" si="11"/>
        <v>8505</v>
      </c>
      <c r="T24" s="519">
        <f t="shared" si="7"/>
        <v>47.25</v>
      </c>
      <c r="U24" s="520"/>
      <c r="V24" s="882">
        <v>15300</v>
      </c>
      <c r="W24" s="719">
        <f t="shared" si="8"/>
        <v>765</v>
      </c>
      <c r="X24" s="710">
        <f t="shared" si="12"/>
        <v>16065</v>
      </c>
      <c r="Y24" s="534">
        <f t="shared" si="9"/>
        <v>89.25</v>
      </c>
      <c r="Z24" s="71"/>
      <c r="AA24" s="545"/>
    </row>
    <row r="25" spans="1:27" s="25" customFormat="1" ht="44.25" hidden="1" customHeight="1" x14ac:dyDescent="0.2">
      <c r="A25" s="1267"/>
      <c r="B25" s="811" t="s">
        <v>116</v>
      </c>
      <c r="C25" s="812"/>
      <c r="D25" s="783"/>
      <c r="E25" s="784"/>
      <c r="F25" s="785"/>
      <c r="G25" s="786"/>
      <c r="H25" s="787"/>
      <c r="I25" s="813"/>
      <c r="J25" s="471"/>
      <c r="K25" s="814"/>
      <c r="L25" s="815"/>
      <c r="M25" s="816"/>
      <c r="N25" s="517">
        <v>45</v>
      </c>
      <c r="O25" s="872">
        <v>8100</v>
      </c>
      <c r="P25" s="518">
        <v>200</v>
      </c>
      <c r="Q25" s="641">
        <v>2.4579083200196632E-2</v>
      </c>
      <c r="R25" s="742">
        <f t="shared" si="4"/>
        <v>405</v>
      </c>
      <c r="S25" s="699">
        <f t="shared" si="11"/>
        <v>8505</v>
      </c>
      <c r="T25" s="519">
        <f t="shared" si="7"/>
        <v>47.25</v>
      </c>
      <c r="U25" s="520"/>
      <c r="V25" s="882">
        <v>15300</v>
      </c>
      <c r="W25" s="719">
        <f>V25*$W$2</f>
        <v>765</v>
      </c>
      <c r="X25" s="710">
        <f t="shared" si="12"/>
        <v>16065</v>
      </c>
      <c r="Y25" s="534">
        <f t="shared" si="9"/>
        <v>89.25</v>
      </c>
      <c r="Z25" s="71"/>
      <c r="AA25" s="545"/>
    </row>
    <row r="26" spans="1:27" s="25" customFormat="1" ht="44.25" hidden="1" customHeight="1" x14ac:dyDescent="0.2">
      <c r="A26" s="1267"/>
      <c r="B26" s="796" t="s">
        <v>126</v>
      </c>
      <c r="C26" s="797" t="s">
        <v>171</v>
      </c>
      <c r="D26" s="798"/>
      <c r="E26" s="799"/>
      <c r="F26" s="800"/>
      <c r="G26" s="801"/>
      <c r="H26" s="802"/>
      <c r="I26" s="803"/>
      <c r="J26" s="804"/>
      <c r="K26" s="805"/>
      <c r="L26" s="384"/>
      <c r="M26" s="385"/>
      <c r="N26" s="806"/>
      <c r="O26" s="874">
        <v>9250</v>
      </c>
      <c r="P26" s="807"/>
      <c r="Q26" s="808"/>
      <c r="R26" s="750">
        <f t="shared" si="4"/>
        <v>462.5</v>
      </c>
      <c r="S26" s="703">
        <v>9250</v>
      </c>
      <c r="T26" s="809"/>
      <c r="U26" s="810"/>
      <c r="V26" s="884"/>
      <c r="W26" s="725">
        <f>V26*$W$2</f>
        <v>0</v>
      </c>
      <c r="X26" s="782">
        <v>15250</v>
      </c>
      <c r="Y26" s="556">
        <f t="shared" si="9"/>
        <v>84.722222222222229</v>
      </c>
      <c r="Z26" s="71" t="s">
        <v>186</v>
      </c>
      <c r="AA26" s="545"/>
    </row>
    <row r="27" spans="1:27" s="25" customFormat="1" ht="44.25" hidden="1" customHeight="1" x14ac:dyDescent="0.2">
      <c r="A27" s="1267"/>
      <c r="B27" s="796" t="s">
        <v>127</v>
      </c>
      <c r="C27" s="819" t="s">
        <v>128</v>
      </c>
      <c r="D27" s="798"/>
      <c r="E27" s="799"/>
      <c r="F27" s="800"/>
      <c r="G27" s="801"/>
      <c r="H27" s="802"/>
      <c r="I27" s="803"/>
      <c r="J27" s="804"/>
      <c r="K27" s="805"/>
      <c r="L27" s="384"/>
      <c r="M27" s="385"/>
      <c r="N27" s="806"/>
      <c r="O27" s="872">
        <v>9250</v>
      </c>
      <c r="P27" s="807"/>
      <c r="Q27" s="808"/>
      <c r="R27" s="744">
        <f t="shared" si="4"/>
        <v>462.5</v>
      </c>
      <c r="S27" s="699">
        <v>9250</v>
      </c>
      <c r="T27" s="534"/>
      <c r="U27" s="535"/>
      <c r="V27" s="882"/>
      <c r="W27" s="719">
        <f>V27*$W$2</f>
        <v>0</v>
      </c>
      <c r="X27" s="710">
        <v>15250</v>
      </c>
      <c r="Y27" s="534">
        <f t="shared" si="9"/>
        <v>84.722222222222229</v>
      </c>
      <c r="Z27" s="71"/>
      <c r="AA27" s="545"/>
    </row>
    <row r="28" spans="1:27" s="25" customFormat="1" ht="51" hidden="1" customHeight="1" thickBot="1" x14ac:dyDescent="0.25">
      <c r="A28" s="1268"/>
      <c r="B28" s="788" t="s">
        <v>117</v>
      </c>
      <c r="C28" s="791" t="s">
        <v>83</v>
      </c>
      <c r="D28" s="792" t="s">
        <v>11</v>
      </c>
      <c r="E28" s="412">
        <v>9250</v>
      </c>
      <c r="F28" s="413" t="s">
        <v>11</v>
      </c>
      <c r="G28" s="414">
        <v>14300</v>
      </c>
      <c r="H28" s="375" t="s">
        <v>11</v>
      </c>
      <c r="I28" s="414">
        <v>9250</v>
      </c>
      <c r="J28" s="328"/>
      <c r="K28" s="793"/>
      <c r="L28" s="794">
        <f>I28+J28</f>
        <v>9250</v>
      </c>
      <c r="M28" s="795"/>
      <c r="N28" s="527"/>
      <c r="O28" s="871">
        <v>9250</v>
      </c>
      <c r="P28" s="817"/>
      <c r="Q28" s="648"/>
      <c r="R28" s="747">
        <f>O28*$R$2</f>
        <v>462.5</v>
      </c>
      <c r="S28" s="706">
        <v>9250</v>
      </c>
      <c r="T28" s="565">
        <f>S28/180</f>
        <v>51.388888888888886</v>
      </c>
      <c r="U28" s="688"/>
      <c r="V28" s="885">
        <v>9250</v>
      </c>
      <c r="W28" s="723">
        <f>V28*$W$2</f>
        <v>462.5</v>
      </c>
      <c r="X28" s="818">
        <v>15250</v>
      </c>
      <c r="Y28" s="565">
        <f>X28/180</f>
        <v>84.722222222222229</v>
      </c>
      <c r="Z28" s="71"/>
      <c r="AA28" s="545"/>
    </row>
    <row r="29" spans="1:27" s="25" customFormat="1" ht="39" hidden="1" customHeight="1" thickBot="1" x14ac:dyDescent="0.3">
      <c r="A29" s="406" t="s">
        <v>37</v>
      </c>
      <c r="B29" s="788" t="s">
        <v>140</v>
      </c>
      <c r="C29" s="789"/>
      <c r="D29" s="248" t="s">
        <v>11</v>
      </c>
      <c r="E29" s="323">
        <v>7500</v>
      </c>
      <c r="F29" s="324" t="s">
        <v>11</v>
      </c>
      <c r="G29" s="325">
        <v>13950</v>
      </c>
      <c r="H29" s="326" t="s">
        <v>11</v>
      </c>
      <c r="I29" s="327">
        <v>7600</v>
      </c>
      <c r="J29" s="328">
        <f t="shared" si="5"/>
        <v>228</v>
      </c>
      <c r="K29" s="329"/>
      <c r="L29" s="193">
        <f t="shared" si="6"/>
        <v>7828</v>
      </c>
      <c r="M29" s="141">
        <f t="shared" si="0"/>
        <v>43.488888888888887</v>
      </c>
      <c r="N29" s="527">
        <f>MROUND(M29,1)</f>
        <v>43</v>
      </c>
      <c r="O29" s="871">
        <f t="shared" ref="O29:O35" si="13">+N29*180</f>
        <v>7740</v>
      </c>
      <c r="P29" s="559">
        <f t="shared" ref="P29:P35" si="14">+O29-I29</f>
        <v>140</v>
      </c>
      <c r="Q29" s="648">
        <f t="shared" ref="Q29:Q36" si="15">+P29/L29</f>
        <v>1.7884517118037811E-2</v>
      </c>
      <c r="R29" s="747">
        <f t="shared" si="4"/>
        <v>387</v>
      </c>
      <c r="S29" s="702">
        <f t="shared" ref="S29:S35" si="16">O29+R29</f>
        <v>8127</v>
      </c>
      <c r="T29" s="580">
        <f t="shared" si="7"/>
        <v>45.15</v>
      </c>
      <c r="U29" s="689"/>
      <c r="V29" s="886">
        <v>14724</v>
      </c>
      <c r="W29" s="726">
        <f>ROUNDDOWN(V29*$R$2,0)</f>
        <v>736</v>
      </c>
      <c r="X29" s="790">
        <f>V29+W29</f>
        <v>15460</v>
      </c>
      <c r="Y29" s="580">
        <f>X29/180</f>
        <v>85.888888888888886</v>
      </c>
      <c r="Z29" s="71"/>
      <c r="AA29" s="545"/>
    </row>
    <row r="30" spans="1:27" s="25" customFormat="1" ht="44.25" hidden="1" customHeight="1" x14ac:dyDescent="0.2">
      <c r="A30" s="1245" t="s">
        <v>98</v>
      </c>
      <c r="B30" s="756" t="s">
        <v>118</v>
      </c>
      <c r="C30" s="209" t="s">
        <v>42</v>
      </c>
      <c r="D30" s="198" t="s">
        <v>11</v>
      </c>
      <c r="E30" s="199">
        <v>8700</v>
      </c>
      <c r="F30" s="209" t="s">
        <v>11</v>
      </c>
      <c r="G30" s="200">
        <v>13950</v>
      </c>
      <c r="H30" s="198" t="s">
        <v>11</v>
      </c>
      <c r="I30" s="201">
        <v>8750</v>
      </c>
      <c r="J30" s="312">
        <f>I30*$J$2</f>
        <v>262.5</v>
      </c>
      <c r="K30" s="313"/>
      <c r="L30" s="104">
        <f>I30+J30</f>
        <v>9012.5</v>
      </c>
      <c r="M30" s="105">
        <f>+L30/180</f>
        <v>50.069444444444443</v>
      </c>
      <c r="N30" s="511">
        <f>MROUND(M30,1)</f>
        <v>50</v>
      </c>
      <c r="O30" s="875">
        <f t="shared" si="13"/>
        <v>9000</v>
      </c>
      <c r="P30" s="558">
        <f t="shared" si="14"/>
        <v>250</v>
      </c>
      <c r="Q30" s="736">
        <f t="shared" si="15"/>
        <v>2.7739251040221916E-2</v>
      </c>
      <c r="R30" s="741">
        <f t="shared" si="4"/>
        <v>450</v>
      </c>
      <c r="S30" s="696">
        <f t="shared" si="16"/>
        <v>9450</v>
      </c>
      <c r="T30" s="513">
        <f>S30/180</f>
        <v>52.5</v>
      </c>
      <c r="U30" s="514"/>
      <c r="V30" s="879">
        <v>14724</v>
      </c>
      <c r="W30" s="716">
        <f t="shared" ref="W30:W49" si="17">V30*$W$2</f>
        <v>736.2</v>
      </c>
      <c r="X30" s="707">
        <v>15460</v>
      </c>
      <c r="Y30" s="513">
        <f>X30/180</f>
        <v>85.888888888888886</v>
      </c>
      <c r="Z30" s="71"/>
      <c r="AA30" s="545"/>
    </row>
    <row r="31" spans="1:27" s="25" customFormat="1" ht="40.5" hidden="1" customHeight="1" thickBot="1" x14ac:dyDescent="0.25">
      <c r="A31" s="1247"/>
      <c r="B31" s="773" t="s">
        <v>119</v>
      </c>
      <c r="C31" s="433" t="s">
        <v>42</v>
      </c>
      <c r="D31" s="426" t="s">
        <v>11</v>
      </c>
      <c r="E31" s="340">
        <v>8700</v>
      </c>
      <c r="F31" s="202" t="s">
        <v>11</v>
      </c>
      <c r="G31" s="341">
        <v>13950</v>
      </c>
      <c r="H31" s="342" t="s">
        <v>11</v>
      </c>
      <c r="I31" s="343">
        <v>8750</v>
      </c>
      <c r="J31" s="328">
        <f t="shared" si="5"/>
        <v>262.5</v>
      </c>
      <c r="K31" s="329"/>
      <c r="L31" s="193">
        <f t="shared" si="6"/>
        <v>9012.5</v>
      </c>
      <c r="M31" s="141">
        <f t="shared" si="0"/>
        <v>50.069444444444443</v>
      </c>
      <c r="N31" s="527">
        <f t="shared" si="1"/>
        <v>50</v>
      </c>
      <c r="O31" s="871">
        <f t="shared" si="13"/>
        <v>9000</v>
      </c>
      <c r="P31" s="559">
        <f t="shared" si="14"/>
        <v>250</v>
      </c>
      <c r="Q31" s="648">
        <f t="shared" si="15"/>
        <v>2.7739251040221916E-2</v>
      </c>
      <c r="R31" s="743">
        <f t="shared" si="4"/>
        <v>450</v>
      </c>
      <c r="S31" s="698">
        <f t="shared" si="16"/>
        <v>9450</v>
      </c>
      <c r="T31" s="529">
        <f t="shared" si="7"/>
        <v>52.5</v>
      </c>
      <c r="U31" s="530"/>
      <c r="V31" s="881">
        <v>14724</v>
      </c>
      <c r="W31" s="718">
        <f t="shared" si="17"/>
        <v>736.2</v>
      </c>
      <c r="X31" s="709">
        <v>15460</v>
      </c>
      <c r="Y31" s="529">
        <f t="shared" si="9"/>
        <v>85.888888888888886</v>
      </c>
      <c r="Z31" s="71"/>
      <c r="AA31" s="545"/>
    </row>
    <row r="32" spans="1:27" s="25" customFormat="1" ht="35.25" hidden="1" customHeight="1" x14ac:dyDescent="0.25">
      <c r="A32" s="1269" t="s">
        <v>45</v>
      </c>
      <c r="B32" s="774" t="s">
        <v>149</v>
      </c>
      <c r="C32" s="560"/>
      <c r="D32" s="428" t="s">
        <v>11</v>
      </c>
      <c r="E32" s="319">
        <v>8500</v>
      </c>
      <c r="F32" s="110" t="s">
        <v>11</v>
      </c>
      <c r="G32" s="320">
        <v>14300</v>
      </c>
      <c r="H32" s="321" t="s">
        <v>11</v>
      </c>
      <c r="I32" s="322">
        <v>8800</v>
      </c>
      <c r="J32" s="317">
        <f t="shared" si="5"/>
        <v>264</v>
      </c>
      <c r="K32" s="318"/>
      <c r="L32" s="51">
        <f t="shared" si="6"/>
        <v>9064</v>
      </c>
      <c r="M32" s="48">
        <f t="shared" si="0"/>
        <v>50.355555555555554</v>
      </c>
      <c r="N32" s="517">
        <f t="shared" si="1"/>
        <v>50</v>
      </c>
      <c r="O32" s="869">
        <f t="shared" si="13"/>
        <v>9000</v>
      </c>
      <c r="P32" s="518">
        <f t="shared" si="14"/>
        <v>200</v>
      </c>
      <c r="Q32" s="641">
        <f t="shared" si="15"/>
        <v>2.2065313327449251E-2</v>
      </c>
      <c r="R32" s="746">
        <f t="shared" si="4"/>
        <v>450</v>
      </c>
      <c r="S32" s="704">
        <f t="shared" si="16"/>
        <v>9450</v>
      </c>
      <c r="T32" s="550">
        <f t="shared" si="7"/>
        <v>52.5</v>
      </c>
      <c r="U32" s="551"/>
      <c r="V32" s="887">
        <v>15300</v>
      </c>
      <c r="W32" s="721">
        <f t="shared" si="17"/>
        <v>765</v>
      </c>
      <c r="X32" s="712">
        <f>V32+W32</f>
        <v>16065</v>
      </c>
      <c r="Y32" s="550">
        <f t="shared" si="9"/>
        <v>89.25</v>
      </c>
      <c r="Z32" s="71"/>
      <c r="AA32" s="545"/>
    </row>
    <row r="33" spans="1:27" s="25" customFormat="1" ht="30" hidden="1" x14ac:dyDescent="0.25">
      <c r="A33" s="1270"/>
      <c r="B33" s="774" t="s">
        <v>100</v>
      </c>
      <c r="C33" s="560"/>
      <c r="D33" s="428" t="s">
        <v>11</v>
      </c>
      <c r="E33" s="319">
        <v>8500</v>
      </c>
      <c r="F33" s="110" t="s">
        <v>11</v>
      </c>
      <c r="G33" s="320">
        <v>14300</v>
      </c>
      <c r="H33" s="321" t="s">
        <v>11</v>
      </c>
      <c r="I33" s="322">
        <v>8800</v>
      </c>
      <c r="J33" s="317">
        <f t="shared" si="5"/>
        <v>264</v>
      </c>
      <c r="K33" s="318"/>
      <c r="L33" s="51">
        <f t="shared" si="6"/>
        <v>9064</v>
      </c>
      <c r="M33" s="48">
        <f t="shared" si="0"/>
        <v>50.355555555555554</v>
      </c>
      <c r="N33" s="517">
        <f t="shared" si="1"/>
        <v>50</v>
      </c>
      <c r="O33" s="870">
        <f t="shared" si="13"/>
        <v>9000</v>
      </c>
      <c r="P33" s="518">
        <f t="shared" si="14"/>
        <v>200</v>
      </c>
      <c r="Q33" s="641">
        <f t="shared" si="15"/>
        <v>2.2065313327449251E-2</v>
      </c>
      <c r="R33" s="742">
        <f t="shared" si="4"/>
        <v>450</v>
      </c>
      <c r="S33" s="697">
        <f t="shared" si="16"/>
        <v>9450</v>
      </c>
      <c r="T33" s="519">
        <f t="shared" si="7"/>
        <v>52.5</v>
      </c>
      <c r="U33" s="520"/>
      <c r="V33" s="880">
        <v>15300</v>
      </c>
      <c r="W33" s="717">
        <f t="shared" si="17"/>
        <v>765</v>
      </c>
      <c r="X33" s="708">
        <f>V33+W33</f>
        <v>16065</v>
      </c>
      <c r="Y33" s="519">
        <f t="shared" si="9"/>
        <v>89.25</v>
      </c>
      <c r="Z33" s="71"/>
      <c r="AA33" s="545"/>
    </row>
    <row r="34" spans="1:27" s="25" customFormat="1" ht="34.5" hidden="1" customHeight="1" x14ac:dyDescent="0.2">
      <c r="A34" s="1270"/>
      <c r="B34" s="774" t="s">
        <v>150</v>
      </c>
      <c r="C34" s="457" t="s">
        <v>42</v>
      </c>
      <c r="D34" s="428" t="s">
        <v>11</v>
      </c>
      <c r="E34" s="319">
        <v>8500</v>
      </c>
      <c r="F34" s="110" t="s">
        <v>11</v>
      </c>
      <c r="G34" s="320">
        <v>14300</v>
      </c>
      <c r="H34" s="321" t="s">
        <v>11</v>
      </c>
      <c r="I34" s="322">
        <v>8800</v>
      </c>
      <c r="J34" s="317">
        <f t="shared" si="5"/>
        <v>264</v>
      </c>
      <c r="K34" s="318"/>
      <c r="L34" s="51">
        <f t="shared" si="6"/>
        <v>9064</v>
      </c>
      <c r="M34" s="48">
        <f t="shared" si="0"/>
        <v>50.355555555555554</v>
      </c>
      <c r="N34" s="517">
        <f t="shared" si="1"/>
        <v>50</v>
      </c>
      <c r="O34" s="869">
        <f t="shared" si="13"/>
        <v>9000</v>
      </c>
      <c r="P34" s="524">
        <f t="shared" si="14"/>
        <v>200</v>
      </c>
      <c r="Q34" s="637">
        <f t="shared" si="15"/>
        <v>2.2065313327449251E-2</v>
      </c>
      <c r="R34" s="742">
        <f t="shared" si="4"/>
        <v>450</v>
      </c>
      <c r="S34" s="697">
        <f t="shared" si="16"/>
        <v>9450</v>
      </c>
      <c r="T34" s="519">
        <f t="shared" si="7"/>
        <v>52.5</v>
      </c>
      <c r="U34" s="520"/>
      <c r="V34" s="880">
        <v>15300</v>
      </c>
      <c r="W34" s="717">
        <f t="shared" si="17"/>
        <v>765</v>
      </c>
      <c r="X34" s="708">
        <f>V34+W34</f>
        <v>16065</v>
      </c>
      <c r="Y34" s="519">
        <f t="shared" si="9"/>
        <v>89.25</v>
      </c>
      <c r="Z34" s="71"/>
      <c r="AA34" s="545"/>
    </row>
    <row r="35" spans="1:27" s="25" customFormat="1" ht="42" hidden="1" customHeight="1" thickBot="1" x14ac:dyDescent="0.25">
      <c r="A35" s="1271"/>
      <c r="B35" s="774" t="s">
        <v>151</v>
      </c>
      <c r="C35" s="457" t="s">
        <v>49</v>
      </c>
      <c r="D35" s="429" t="s">
        <v>11</v>
      </c>
      <c r="E35" s="58">
        <v>13500</v>
      </c>
      <c r="F35" s="114" t="s">
        <v>11</v>
      </c>
      <c r="G35" s="111">
        <v>14300</v>
      </c>
      <c r="H35" s="59" t="s">
        <v>11</v>
      </c>
      <c r="I35" s="103">
        <v>14040</v>
      </c>
      <c r="J35" s="317">
        <f t="shared" si="5"/>
        <v>421.2</v>
      </c>
      <c r="K35" s="318"/>
      <c r="L35" s="51">
        <f t="shared" si="6"/>
        <v>14461.2</v>
      </c>
      <c r="M35" s="48">
        <f t="shared" si="0"/>
        <v>80.34</v>
      </c>
      <c r="N35" s="523">
        <f t="shared" si="1"/>
        <v>80</v>
      </c>
      <c r="O35" s="870">
        <f t="shared" si="13"/>
        <v>14400</v>
      </c>
      <c r="P35" s="524">
        <f t="shared" si="14"/>
        <v>360</v>
      </c>
      <c r="Q35" s="731">
        <f t="shared" si="15"/>
        <v>2.4894199651481205E-2</v>
      </c>
      <c r="R35" s="742">
        <f t="shared" si="4"/>
        <v>720</v>
      </c>
      <c r="S35" s="697">
        <f t="shared" si="16"/>
        <v>15120</v>
      </c>
      <c r="T35" s="519">
        <f t="shared" si="7"/>
        <v>84</v>
      </c>
      <c r="U35" s="551"/>
      <c r="V35" s="672"/>
      <c r="W35" s="717">
        <f t="shared" si="17"/>
        <v>0</v>
      </c>
      <c r="X35" s="713"/>
      <c r="Y35" s="519">
        <f t="shared" si="9"/>
        <v>0</v>
      </c>
      <c r="Z35" s="71"/>
      <c r="AA35" s="545"/>
    </row>
    <row r="36" spans="1:27" s="25" customFormat="1" ht="30" hidden="1" customHeight="1" thickBot="1" x14ac:dyDescent="0.25">
      <c r="A36" s="1245" t="s">
        <v>51</v>
      </c>
      <c r="B36" s="761" t="s">
        <v>141</v>
      </c>
      <c r="C36" s="561" t="s">
        <v>171</v>
      </c>
      <c r="D36" s="430" t="s">
        <v>11</v>
      </c>
      <c r="E36" s="199">
        <v>9250</v>
      </c>
      <c r="F36" s="1253" t="s">
        <v>34</v>
      </c>
      <c r="G36" s="1254"/>
      <c r="H36" s="333" t="s">
        <v>11</v>
      </c>
      <c r="I36" s="332">
        <v>9250</v>
      </c>
      <c r="J36" s="312"/>
      <c r="K36" s="313"/>
      <c r="L36" s="104">
        <f t="shared" si="6"/>
        <v>9250</v>
      </c>
      <c r="M36" s="105"/>
      <c r="N36" s="515"/>
      <c r="O36" s="876">
        <v>9250</v>
      </c>
      <c r="P36" s="552"/>
      <c r="Q36" s="734">
        <f t="shared" si="15"/>
        <v>0</v>
      </c>
      <c r="R36" s="748">
        <f t="shared" si="4"/>
        <v>462.5</v>
      </c>
      <c r="S36" s="705">
        <v>9250</v>
      </c>
      <c r="T36" s="562">
        <v>0</v>
      </c>
      <c r="U36" s="563"/>
      <c r="V36" s="880">
        <v>14500</v>
      </c>
      <c r="W36" s="722">
        <f t="shared" si="17"/>
        <v>725</v>
      </c>
      <c r="X36" s="705">
        <v>15250</v>
      </c>
      <c r="Y36" s="562">
        <f t="shared" si="9"/>
        <v>84.722222222222229</v>
      </c>
      <c r="Z36" s="71"/>
      <c r="AA36" s="545"/>
    </row>
    <row r="37" spans="1:27" s="25" customFormat="1" ht="34.5" hidden="1" customHeight="1" thickBot="1" x14ac:dyDescent="0.25">
      <c r="A37" s="1247"/>
      <c r="B37" s="773" t="s">
        <v>142</v>
      </c>
      <c r="C37" s="564" t="s">
        <v>171</v>
      </c>
      <c r="D37" s="426" t="s">
        <v>11</v>
      </c>
      <c r="E37" s="340">
        <v>9250</v>
      </c>
      <c r="F37" s="1255" t="s">
        <v>34</v>
      </c>
      <c r="G37" s="1256"/>
      <c r="H37" s="342" t="s">
        <v>11</v>
      </c>
      <c r="I37" s="341">
        <v>9250</v>
      </c>
      <c r="J37" s="393"/>
      <c r="K37" s="394"/>
      <c r="L37" s="395">
        <f t="shared" si="6"/>
        <v>9250</v>
      </c>
      <c r="M37" s="396"/>
      <c r="N37" s="531"/>
      <c r="O37" s="877">
        <v>9250</v>
      </c>
      <c r="P37" s="554"/>
      <c r="Q37" s="735">
        <v>0</v>
      </c>
      <c r="R37" s="749">
        <f t="shared" si="4"/>
        <v>462.5</v>
      </c>
      <c r="S37" s="706">
        <v>9250</v>
      </c>
      <c r="T37" s="565">
        <v>0</v>
      </c>
      <c r="U37" s="686"/>
      <c r="V37" s="672"/>
      <c r="W37" s="717">
        <f t="shared" si="17"/>
        <v>0</v>
      </c>
      <c r="X37" s="713"/>
      <c r="Y37" s="519">
        <f t="shared" si="9"/>
        <v>0</v>
      </c>
      <c r="Z37" s="71"/>
      <c r="AA37" s="545"/>
    </row>
    <row r="38" spans="1:27" s="25" customFormat="1" ht="34.5" hidden="1" customHeight="1" x14ac:dyDescent="0.2">
      <c r="A38" s="1245" t="s">
        <v>191</v>
      </c>
      <c r="B38" s="775" t="s">
        <v>129</v>
      </c>
      <c r="C38" s="566"/>
      <c r="D38" s="399"/>
      <c r="E38" s="400"/>
      <c r="F38" s="401"/>
      <c r="G38" s="401"/>
      <c r="H38" s="420"/>
      <c r="I38" s="421"/>
      <c r="J38" s="354"/>
      <c r="K38" s="313"/>
      <c r="L38" s="104"/>
      <c r="M38" s="105"/>
      <c r="N38" s="515"/>
      <c r="O38" s="876">
        <v>9250</v>
      </c>
      <c r="P38" s="567"/>
      <c r="Q38" s="737"/>
      <c r="R38" s="748">
        <f t="shared" si="4"/>
        <v>462.5</v>
      </c>
      <c r="S38" s="705">
        <f>O38+R38</f>
        <v>9712.5</v>
      </c>
      <c r="T38" s="562">
        <f t="shared" si="7"/>
        <v>53.958333333333336</v>
      </c>
      <c r="U38" s="687"/>
      <c r="V38" s="880">
        <v>14500</v>
      </c>
      <c r="W38" s="722">
        <f t="shared" si="17"/>
        <v>725</v>
      </c>
      <c r="X38" s="705">
        <v>15250</v>
      </c>
      <c r="Y38" s="562">
        <f t="shared" si="9"/>
        <v>84.722222222222229</v>
      </c>
      <c r="Z38" s="71"/>
      <c r="AA38" s="545"/>
    </row>
    <row r="39" spans="1:27" s="25" customFormat="1" ht="34.5" hidden="1" customHeight="1" thickBot="1" x14ac:dyDescent="0.25">
      <c r="A39" s="1247"/>
      <c r="B39" s="776" t="s">
        <v>130</v>
      </c>
      <c r="C39" s="568" t="s">
        <v>172</v>
      </c>
      <c r="D39" s="402"/>
      <c r="E39" s="403"/>
      <c r="F39" s="404"/>
      <c r="G39" s="404"/>
      <c r="H39" s="422"/>
      <c r="I39" s="423"/>
      <c r="J39" s="405"/>
      <c r="K39" s="394"/>
      <c r="L39" s="395"/>
      <c r="M39" s="396"/>
      <c r="N39" s="531"/>
      <c r="O39" s="877">
        <v>11450</v>
      </c>
      <c r="P39" s="569"/>
      <c r="Q39" s="738"/>
      <c r="R39" s="749">
        <f t="shared" si="4"/>
        <v>572.5</v>
      </c>
      <c r="S39" s="706">
        <f>O39+R39</f>
        <v>12022.5</v>
      </c>
      <c r="T39" s="565">
        <f t="shared" si="7"/>
        <v>66.791666666666671</v>
      </c>
      <c r="U39" s="688"/>
      <c r="V39" s="715">
        <v>14500</v>
      </c>
      <c r="W39" s="723">
        <f t="shared" si="17"/>
        <v>725</v>
      </c>
      <c r="X39" s="706">
        <v>15250</v>
      </c>
      <c r="Y39" s="565">
        <f t="shared" si="9"/>
        <v>84.722222222222229</v>
      </c>
      <c r="Z39" s="71" t="s">
        <v>185</v>
      </c>
      <c r="AA39" s="545"/>
    </row>
    <row r="40" spans="1:27" s="25" customFormat="1" ht="34.5" hidden="1" customHeight="1" thickBot="1" x14ac:dyDescent="0.25">
      <c r="A40" s="406" t="s">
        <v>89</v>
      </c>
      <c r="B40" s="760" t="s">
        <v>90</v>
      </c>
      <c r="C40" s="570" t="s">
        <v>139</v>
      </c>
      <c r="D40" s="425" t="s">
        <v>11</v>
      </c>
      <c r="E40" s="323">
        <v>9250</v>
      </c>
      <c r="F40" s="397"/>
      <c r="G40" s="398"/>
      <c r="H40" s="326"/>
      <c r="I40" s="325"/>
      <c r="J40" s="328"/>
      <c r="K40" s="329"/>
      <c r="L40" s="193">
        <f t="shared" ref="L40" si="18">I40+J40</f>
        <v>0</v>
      </c>
      <c r="M40" s="141"/>
      <c r="N40" s="527"/>
      <c r="O40" s="874">
        <v>9250</v>
      </c>
      <c r="P40" s="554"/>
      <c r="Q40" s="735"/>
      <c r="R40" s="750">
        <f t="shared" si="4"/>
        <v>462.5</v>
      </c>
      <c r="S40" s="701">
        <v>9250</v>
      </c>
      <c r="T40" s="553">
        <v>0</v>
      </c>
      <c r="U40" s="563"/>
      <c r="V40" s="880">
        <v>14500</v>
      </c>
      <c r="W40" s="724">
        <f t="shared" si="17"/>
        <v>725</v>
      </c>
      <c r="X40" s="714">
        <v>15250</v>
      </c>
      <c r="Y40" s="571">
        <v>84.72</v>
      </c>
      <c r="Z40" s="71"/>
      <c r="AA40" s="545"/>
    </row>
    <row r="41" spans="1:27" s="25" customFormat="1" ht="35.25" hidden="1" customHeight="1" x14ac:dyDescent="0.25">
      <c r="A41" s="1245" t="s">
        <v>143</v>
      </c>
      <c r="B41" s="761" t="s">
        <v>144</v>
      </c>
      <c r="C41" s="572"/>
      <c r="D41" s="427" t="s">
        <v>11</v>
      </c>
      <c r="E41" s="330">
        <v>8500</v>
      </c>
      <c r="F41" s="331" t="s">
        <v>11</v>
      </c>
      <c r="G41" s="332">
        <v>14300</v>
      </c>
      <c r="H41" s="333" t="s">
        <v>11</v>
      </c>
      <c r="I41" s="334">
        <v>8800</v>
      </c>
      <c r="J41" s="312">
        <f>I41*$J$2</f>
        <v>264</v>
      </c>
      <c r="K41" s="313"/>
      <c r="L41" s="104">
        <f>I41+J41</f>
        <v>9064</v>
      </c>
      <c r="M41" s="105">
        <f>+L41/180</f>
        <v>50.355555555555554</v>
      </c>
      <c r="N41" s="515">
        <f>MROUND(M41,1)</f>
        <v>50</v>
      </c>
      <c r="O41" s="868">
        <f>+N41*180</f>
        <v>9000</v>
      </c>
      <c r="P41" s="512">
        <f>+O41-I41</f>
        <v>200</v>
      </c>
      <c r="Q41" s="730">
        <f>+P41/L41</f>
        <v>2.2065313327449251E-2</v>
      </c>
      <c r="R41" s="741">
        <f t="shared" si="4"/>
        <v>450</v>
      </c>
      <c r="S41" s="696">
        <f t="shared" ref="S41:S49" si="19">O41+R41</f>
        <v>9450</v>
      </c>
      <c r="T41" s="513">
        <f>S41/180</f>
        <v>52.5</v>
      </c>
      <c r="U41" s="514"/>
      <c r="V41" s="880">
        <v>15300</v>
      </c>
      <c r="W41" s="716">
        <f t="shared" si="17"/>
        <v>765</v>
      </c>
      <c r="X41" s="696">
        <f>V41+W41</f>
        <v>16065</v>
      </c>
      <c r="Y41" s="513">
        <f>X41/180</f>
        <v>89.25</v>
      </c>
      <c r="Z41" s="71"/>
      <c r="AA41" s="545"/>
    </row>
    <row r="42" spans="1:27" s="25" customFormat="1" ht="30" hidden="1" customHeight="1" x14ac:dyDescent="0.25">
      <c r="A42" s="1246"/>
      <c r="B42" s="777" t="s">
        <v>99</v>
      </c>
      <c r="C42" s="573"/>
      <c r="D42" s="448" t="s">
        <v>11</v>
      </c>
      <c r="E42" s="449">
        <v>8500</v>
      </c>
      <c r="F42" s="450" t="s">
        <v>11</v>
      </c>
      <c r="G42" s="451">
        <v>14300</v>
      </c>
      <c r="H42" s="452" t="s">
        <v>11</v>
      </c>
      <c r="I42" s="453">
        <v>8800</v>
      </c>
      <c r="J42" s="317">
        <f t="shared" ref="J42" si="20">I42*$J$2</f>
        <v>264</v>
      </c>
      <c r="K42" s="318"/>
      <c r="L42" s="51">
        <f t="shared" ref="L42" si="21">I42+J42</f>
        <v>9064</v>
      </c>
      <c r="M42" s="48">
        <f t="shared" ref="M42" si="22">+L42/180</f>
        <v>50.355555555555554</v>
      </c>
      <c r="N42" s="537">
        <f t="shared" ref="N42" si="23">MROUND(M42,1)</f>
        <v>50</v>
      </c>
      <c r="O42" s="878">
        <f>+N42*180</f>
        <v>9000</v>
      </c>
      <c r="P42" s="538">
        <f>+O42-I42</f>
        <v>200</v>
      </c>
      <c r="Q42" s="733">
        <f>+P42/L42</f>
        <v>2.2065313327449251E-2</v>
      </c>
      <c r="R42" s="742">
        <f t="shared" si="4"/>
        <v>450</v>
      </c>
      <c r="S42" s="697">
        <f t="shared" si="19"/>
        <v>9450</v>
      </c>
      <c r="T42" s="519">
        <f>S42/180</f>
        <v>52.5</v>
      </c>
      <c r="U42" s="520"/>
      <c r="V42" s="880">
        <v>15300</v>
      </c>
      <c r="W42" s="717">
        <f t="shared" si="17"/>
        <v>765</v>
      </c>
      <c r="X42" s="697">
        <f>V42+W42</f>
        <v>16065</v>
      </c>
      <c r="Y42" s="519">
        <f>X42/180</f>
        <v>89.25</v>
      </c>
      <c r="Z42" s="71"/>
      <c r="AA42" s="545"/>
    </row>
    <row r="43" spans="1:27" s="25" customFormat="1" ht="34.5" hidden="1" customHeight="1" thickBot="1" x14ac:dyDescent="0.25">
      <c r="A43" s="1247"/>
      <c r="B43" s="778" t="s">
        <v>131</v>
      </c>
      <c r="C43" s="574"/>
      <c r="D43" s="402"/>
      <c r="E43" s="454"/>
      <c r="F43" s="455"/>
      <c r="G43" s="456"/>
      <c r="H43" s="422"/>
      <c r="I43" s="423"/>
      <c r="J43" s="393"/>
      <c r="K43" s="394"/>
      <c r="L43" s="395"/>
      <c r="M43" s="396"/>
      <c r="N43" s="531"/>
      <c r="O43" s="873">
        <v>9000</v>
      </c>
      <c r="P43" s="528"/>
      <c r="Q43" s="731"/>
      <c r="R43" s="743">
        <f t="shared" si="4"/>
        <v>450</v>
      </c>
      <c r="S43" s="698">
        <f t="shared" si="19"/>
        <v>9450</v>
      </c>
      <c r="T43" s="529">
        <f t="shared" si="7"/>
        <v>52.5</v>
      </c>
      <c r="U43" s="530"/>
      <c r="V43" s="880">
        <v>15300</v>
      </c>
      <c r="W43" s="718">
        <f t="shared" si="17"/>
        <v>765</v>
      </c>
      <c r="X43" s="698">
        <f>V43+W43</f>
        <v>16065</v>
      </c>
      <c r="Y43" s="529">
        <f t="shared" si="9"/>
        <v>89.25</v>
      </c>
      <c r="Z43" s="71"/>
      <c r="AA43" s="545"/>
    </row>
    <row r="44" spans="1:27" s="25" customFormat="1" ht="30" hidden="1" customHeight="1" thickBot="1" x14ac:dyDescent="0.3">
      <c r="A44" s="1245" t="s">
        <v>52</v>
      </c>
      <c r="B44" s="761" t="s">
        <v>132</v>
      </c>
      <c r="C44" s="572"/>
      <c r="D44" s="359" t="s">
        <v>11</v>
      </c>
      <c r="E44" s="199">
        <v>9950</v>
      </c>
      <c r="F44" s="209" t="s">
        <v>11</v>
      </c>
      <c r="G44" s="200">
        <v>13950</v>
      </c>
      <c r="H44" s="198" t="s">
        <v>11</v>
      </c>
      <c r="I44" s="201">
        <v>9950</v>
      </c>
      <c r="J44" s="312">
        <f t="shared" si="5"/>
        <v>298.5</v>
      </c>
      <c r="K44" s="178"/>
      <c r="L44" s="104">
        <f t="shared" si="6"/>
        <v>10248.5</v>
      </c>
      <c r="M44" s="105">
        <f t="shared" si="0"/>
        <v>56.93611111111111</v>
      </c>
      <c r="N44" s="511">
        <f t="shared" si="1"/>
        <v>57</v>
      </c>
      <c r="O44" s="868">
        <f t="shared" ref="O44:O49" si="24">+N44*180</f>
        <v>10260</v>
      </c>
      <c r="P44" s="512">
        <f t="shared" ref="P44:P51" si="25">+O44-I44</f>
        <v>310</v>
      </c>
      <c r="Q44" s="730">
        <f t="shared" ref="Q44:Q51" si="26">+P44/L44</f>
        <v>3.0248329023759575E-2</v>
      </c>
      <c r="R44" s="741">
        <f t="shared" si="4"/>
        <v>513</v>
      </c>
      <c r="S44" s="696">
        <f t="shared" si="19"/>
        <v>10773</v>
      </c>
      <c r="T44" s="513">
        <f t="shared" si="7"/>
        <v>59.85</v>
      </c>
      <c r="U44" s="514"/>
      <c r="V44" s="880">
        <v>14724</v>
      </c>
      <c r="W44" s="716">
        <f t="shared" si="17"/>
        <v>736.2</v>
      </c>
      <c r="X44" s="696">
        <v>15460</v>
      </c>
      <c r="Y44" s="513">
        <f t="shared" si="9"/>
        <v>85.888888888888886</v>
      </c>
      <c r="Z44" s="71"/>
      <c r="AA44" s="545"/>
    </row>
    <row r="45" spans="1:27" s="25" customFormat="1" ht="31.5" hidden="1" customHeight="1" x14ac:dyDescent="0.25">
      <c r="A45" s="1246"/>
      <c r="B45" s="779" t="s">
        <v>101</v>
      </c>
      <c r="C45" s="575"/>
      <c r="D45" s="431" t="s">
        <v>11</v>
      </c>
      <c r="E45" s="367">
        <v>9950</v>
      </c>
      <c r="F45" s="368" t="s">
        <v>11</v>
      </c>
      <c r="G45" s="369">
        <v>13950</v>
      </c>
      <c r="H45" s="370" t="s">
        <v>11</v>
      </c>
      <c r="I45" s="371">
        <v>9950</v>
      </c>
      <c r="J45" s="364">
        <f t="shared" si="5"/>
        <v>298.5</v>
      </c>
      <c r="K45" s="372"/>
      <c r="L45" s="365">
        <f t="shared" si="6"/>
        <v>10248.5</v>
      </c>
      <c r="M45" s="366">
        <f t="shared" si="0"/>
        <v>56.93611111111111</v>
      </c>
      <c r="N45" s="517">
        <f t="shared" si="1"/>
        <v>57</v>
      </c>
      <c r="O45" s="872">
        <f t="shared" si="24"/>
        <v>10260</v>
      </c>
      <c r="P45" s="576">
        <f t="shared" si="25"/>
        <v>310</v>
      </c>
      <c r="Q45" s="739">
        <f t="shared" si="26"/>
        <v>3.0248329023759575E-2</v>
      </c>
      <c r="R45" s="744">
        <f t="shared" si="4"/>
        <v>513</v>
      </c>
      <c r="S45" s="699">
        <f t="shared" si="19"/>
        <v>10773</v>
      </c>
      <c r="T45" s="534">
        <f t="shared" si="7"/>
        <v>59.85</v>
      </c>
      <c r="U45" s="535"/>
      <c r="V45" s="880">
        <v>14724</v>
      </c>
      <c r="W45" s="719">
        <f t="shared" si="17"/>
        <v>736.2</v>
      </c>
      <c r="X45" s="699">
        <v>15460</v>
      </c>
      <c r="Y45" s="534">
        <f t="shared" si="9"/>
        <v>85.888888888888886</v>
      </c>
      <c r="Z45" s="71"/>
      <c r="AA45" s="545"/>
    </row>
    <row r="46" spans="1:27" s="25" customFormat="1" ht="34.5" hidden="1" customHeight="1" x14ac:dyDescent="0.2">
      <c r="A46" s="1246"/>
      <c r="B46" s="780" t="s">
        <v>133</v>
      </c>
      <c r="C46" s="577"/>
      <c r="D46" s="22" t="s">
        <v>11</v>
      </c>
      <c r="E46" s="386">
        <v>6700</v>
      </c>
      <c r="F46" s="374" t="s">
        <v>11</v>
      </c>
      <c r="G46" s="387">
        <v>13950</v>
      </c>
      <c r="H46" s="419" t="s">
        <v>11</v>
      </c>
      <c r="I46" s="434">
        <v>6700</v>
      </c>
      <c r="J46" s="317">
        <f t="shared" si="5"/>
        <v>201</v>
      </c>
      <c r="K46" s="318"/>
      <c r="L46" s="51">
        <f t="shared" si="6"/>
        <v>6901</v>
      </c>
      <c r="M46" s="48">
        <f t="shared" si="0"/>
        <v>38.338888888888889</v>
      </c>
      <c r="N46" s="523">
        <f t="shared" si="1"/>
        <v>38</v>
      </c>
      <c r="O46" s="874">
        <f t="shared" si="24"/>
        <v>6840</v>
      </c>
      <c r="P46" s="578">
        <f t="shared" si="25"/>
        <v>140</v>
      </c>
      <c r="Q46" s="740">
        <f t="shared" si="26"/>
        <v>2.0286914939863787E-2</v>
      </c>
      <c r="R46" s="750">
        <f t="shared" si="4"/>
        <v>342</v>
      </c>
      <c r="S46" s="703">
        <f t="shared" si="19"/>
        <v>7182</v>
      </c>
      <c r="T46" s="556">
        <f t="shared" si="7"/>
        <v>39.9</v>
      </c>
      <c r="U46" s="557"/>
      <c r="V46" s="880">
        <v>6840</v>
      </c>
      <c r="W46" s="725">
        <f t="shared" si="17"/>
        <v>342</v>
      </c>
      <c r="X46" s="703">
        <f>V46+W46</f>
        <v>7182</v>
      </c>
      <c r="Y46" s="556">
        <f t="shared" si="9"/>
        <v>39.9</v>
      </c>
      <c r="Z46" s="71"/>
      <c r="AA46" s="545"/>
    </row>
    <row r="47" spans="1:27" s="25" customFormat="1" ht="30.75" hidden="1" customHeight="1" x14ac:dyDescent="0.2">
      <c r="A47" s="1246"/>
      <c r="B47" s="781" t="s">
        <v>118</v>
      </c>
      <c r="C47" s="435" t="s">
        <v>42</v>
      </c>
      <c r="D47" s="436" t="s">
        <v>11</v>
      </c>
      <c r="E47" s="437">
        <v>8700</v>
      </c>
      <c r="F47" s="435" t="s">
        <v>11</v>
      </c>
      <c r="G47" s="438">
        <v>13950</v>
      </c>
      <c r="H47" s="436" t="s">
        <v>11</v>
      </c>
      <c r="I47" s="439">
        <v>8750</v>
      </c>
      <c r="J47" s="440">
        <f>I47*$J$2</f>
        <v>262.5</v>
      </c>
      <c r="K47" s="441"/>
      <c r="L47" s="442">
        <f>I47+J47</f>
        <v>9012.5</v>
      </c>
      <c r="M47" s="443">
        <f>+L47/180</f>
        <v>50.069444444444443</v>
      </c>
      <c r="N47" s="537">
        <f>MROUND(M47,1)</f>
        <v>50</v>
      </c>
      <c r="O47" s="869">
        <f t="shared" si="24"/>
        <v>9000</v>
      </c>
      <c r="P47" s="538">
        <f t="shared" si="25"/>
        <v>250</v>
      </c>
      <c r="Q47" s="733">
        <f t="shared" si="26"/>
        <v>2.7739251040221916E-2</v>
      </c>
      <c r="R47" s="746">
        <f t="shared" si="4"/>
        <v>450</v>
      </c>
      <c r="S47" s="704">
        <f t="shared" si="19"/>
        <v>9450</v>
      </c>
      <c r="T47" s="550">
        <f>S47/180</f>
        <v>52.5</v>
      </c>
      <c r="U47" s="551"/>
      <c r="V47" s="880">
        <v>14724</v>
      </c>
      <c r="W47" s="721">
        <f t="shared" si="17"/>
        <v>736.2</v>
      </c>
      <c r="X47" s="704">
        <v>15460</v>
      </c>
      <c r="Y47" s="550">
        <f>X47/180</f>
        <v>85.888888888888886</v>
      </c>
      <c r="Z47" s="71"/>
      <c r="AA47" s="545"/>
    </row>
    <row r="48" spans="1:27" s="64" customFormat="1" ht="27.75" hidden="1" customHeight="1" x14ac:dyDescent="0.2">
      <c r="A48" s="1246"/>
      <c r="B48" s="774" t="s">
        <v>134</v>
      </c>
      <c r="C48" s="579"/>
      <c r="D48" s="432" t="s">
        <v>11</v>
      </c>
      <c r="E48" s="58">
        <v>3500</v>
      </c>
      <c r="F48" s="114" t="s">
        <v>11</v>
      </c>
      <c r="G48" s="111">
        <v>13950</v>
      </c>
      <c r="H48" s="59" t="s">
        <v>11</v>
      </c>
      <c r="I48" s="103">
        <v>3500</v>
      </c>
      <c r="J48" s="317">
        <f t="shared" si="5"/>
        <v>105</v>
      </c>
      <c r="K48" s="62"/>
      <c r="L48" s="51">
        <f t="shared" si="6"/>
        <v>3605</v>
      </c>
      <c r="M48" s="48">
        <f t="shared" si="0"/>
        <v>20.027777777777779</v>
      </c>
      <c r="N48" s="517">
        <f t="shared" si="1"/>
        <v>20</v>
      </c>
      <c r="O48" s="870">
        <f t="shared" si="24"/>
        <v>3600</v>
      </c>
      <c r="P48" s="518">
        <f t="shared" si="25"/>
        <v>100</v>
      </c>
      <c r="Q48" s="641">
        <f t="shared" si="26"/>
        <v>2.7739251040221916E-2</v>
      </c>
      <c r="R48" s="742">
        <f t="shared" si="4"/>
        <v>180</v>
      </c>
      <c r="S48" s="697">
        <f t="shared" si="19"/>
        <v>3780</v>
      </c>
      <c r="T48" s="519">
        <f t="shared" si="7"/>
        <v>21</v>
      </c>
      <c r="U48" s="520"/>
      <c r="V48" s="880">
        <v>5940</v>
      </c>
      <c r="W48" s="717">
        <f t="shared" si="17"/>
        <v>297</v>
      </c>
      <c r="X48" s="697">
        <f>V48+W48</f>
        <v>6237</v>
      </c>
      <c r="Y48" s="519">
        <f t="shared" si="9"/>
        <v>34.65</v>
      </c>
      <c r="Z48" s="71"/>
      <c r="AA48" s="545"/>
    </row>
    <row r="49" spans="1:27" s="25" customFormat="1" ht="34.5" hidden="1" customHeight="1" thickBot="1" x14ac:dyDescent="0.25">
      <c r="A49" s="1247"/>
      <c r="B49" s="772" t="s">
        <v>135</v>
      </c>
      <c r="C49" s="501" t="s">
        <v>57</v>
      </c>
      <c r="D49" s="112" t="s">
        <v>11</v>
      </c>
      <c r="E49" s="349">
        <v>3300</v>
      </c>
      <c r="F49" s="1248" t="s">
        <v>34</v>
      </c>
      <c r="G49" s="1249"/>
      <c r="H49" s="351" t="s">
        <v>11</v>
      </c>
      <c r="I49" s="352">
        <v>3300</v>
      </c>
      <c r="J49" s="328">
        <f t="shared" si="5"/>
        <v>99</v>
      </c>
      <c r="K49" s="329"/>
      <c r="L49" s="193">
        <f t="shared" si="6"/>
        <v>3399</v>
      </c>
      <c r="M49" s="141">
        <f t="shared" si="0"/>
        <v>18.883333333333333</v>
      </c>
      <c r="N49" s="527">
        <f t="shared" si="1"/>
        <v>19</v>
      </c>
      <c r="O49" s="873">
        <f t="shared" si="24"/>
        <v>3420</v>
      </c>
      <c r="P49" s="559">
        <f t="shared" si="25"/>
        <v>120</v>
      </c>
      <c r="Q49" s="648">
        <f t="shared" si="26"/>
        <v>3.5304501323918797E-2</v>
      </c>
      <c r="R49" s="747">
        <f t="shared" si="4"/>
        <v>171</v>
      </c>
      <c r="S49" s="702">
        <f t="shared" si="19"/>
        <v>3591</v>
      </c>
      <c r="T49" s="580">
        <f t="shared" si="7"/>
        <v>19.95</v>
      </c>
      <c r="U49" s="689"/>
      <c r="V49" s="880">
        <v>5760</v>
      </c>
      <c r="W49" s="726">
        <f t="shared" si="17"/>
        <v>288</v>
      </c>
      <c r="X49" s="702">
        <f>V49+W49</f>
        <v>6048</v>
      </c>
      <c r="Y49" s="580">
        <f t="shared" si="9"/>
        <v>33.6</v>
      </c>
      <c r="Z49" s="71"/>
      <c r="AA49" s="545"/>
    </row>
    <row r="50" spans="1:27" s="25" customFormat="1" ht="34.5" hidden="1" customHeight="1" x14ac:dyDescent="0.25">
      <c r="A50" s="1250" t="s">
        <v>145</v>
      </c>
      <c r="B50" s="757" t="s">
        <v>146</v>
      </c>
      <c r="C50" s="581"/>
      <c r="D50" s="245" t="s">
        <v>11</v>
      </c>
      <c r="E50" s="344">
        <v>4500</v>
      </c>
      <c r="F50" s="345" t="s">
        <v>11</v>
      </c>
      <c r="G50" s="346">
        <v>13950</v>
      </c>
      <c r="H50" s="347" t="s">
        <v>11</v>
      </c>
      <c r="I50" s="348">
        <v>4635</v>
      </c>
      <c r="J50" s="317">
        <f>I50*$J$2</f>
        <v>139.04999999999998</v>
      </c>
      <c r="K50" s="318"/>
      <c r="L50" s="51">
        <f t="shared" si="6"/>
        <v>4774.05</v>
      </c>
      <c r="M50" s="48">
        <f t="shared" si="0"/>
        <v>26.522500000000001</v>
      </c>
      <c r="N50" s="523">
        <f t="shared" si="1"/>
        <v>27</v>
      </c>
      <c r="O50" s="868">
        <v>4635</v>
      </c>
      <c r="P50" s="524">
        <f t="shared" si="25"/>
        <v>0</v>
      </c>
      <c r="Q50" s="637">
        <f t="shared" si="26"/>
        <v>0</v>
      </c>
      <c r="R50" s="751">
        <v>0</v>
      </c>
      <c r="S50" s="700">
        <v>4635</v>
      </c>
      <c r="T50" s="582" t="s">
        <v>34</v>
      </c>
      <c r="U50" s="690"/>
      <c r="V50" s="880">
        <v>14508</v>
      </c>
      <c r="W50" s="727">
        <v>0</v>
      </c>
      <c r="X50" s="696">
        <v>14508</v>
      </c>
      <c r="Y50" s="582" t="s">
        <v>34</v>
      </c>
      <c r="Z50" s="71"/>
      <c r="AA50" s="545"/>
    </row>
    <row r="51" spans="1:27" s="25" customFormat="1" ht="30.75" hidden="1" customHeight="1" x14ac:dyDescent="0.2">
      <c r="A51" s="1251"/>
      <c r="B51" s="758" t="s">
        <v>147</v>
      </c>
      <c r="C51" s="522"/>
      <c r="D51" s="39" t="s">
        <v>11</v>
      </c>
      <c r="E51" s="60">
        <v>350</v>
      </c>
      <c r="F51" s="114" t="s">
        <v>11</v>
      </c>
      <c r="G51" s="89">
        <v>500</v>
      </c>
      <c r="H51" s="59" t="s">
        <v>11</v>
      </c>
      <c r="I51" s="353">
        <v>360</v>
      </c>
      <c r="J51" s="317">
        <f t="shared" si="5"/>
        <v>10.799999999999999</v>
      </c>
      <c r="K51" s="318"/>
      <c r="L51" s="51">
        <f t="shared" si="6"/>
        <v>370.8</v>
      </c>
      <c r="M51" s="48">
        <f t="shared" si="0"/>
        <v>2.06</v>
      </c>
      <c r="N51" s="517">
        <f t="shared" si="1"/>
        <v>2</v>
      </c>
      <c r="O51" s="869">
        <v>360</v>
      </c>
      <c r="P51" s="518">
        <f t="shared" si="25"/>
        <v>0</v>
      </c>
      <c r="Q51" s="641">
        <f t="shared" si="26"/>
        <v>0</v>
      </c>
      <c r="R51" s="752">
        <v>0</v>
      </c>
      <c r="S51" s="697">
        <v>360</v>
      </c>
      <c r="T51" s="583" t="s">
        <v>34</v>
      </c>
      <c r="U51" s="691"/>
      <c r="V51" s="880">
        <v>520</v>
      </c>
      <c r="W51" s="728">
        <v>0</v>
      </c>
      <c r="X51" s="697">
        <v>520</v>
      </c>
      <c r="Y51" s="583" t="s">
        <v>34</v>
      </c>
      <c r="Z51" s="71"/>
      <c r="AA51" s="545"/>
    </row>
    <row r="52" spans="1:27" s="25" customFormat="1" ht="38.25" hidden="1" customHeight="1" thickBot="1" x14ac:dyDescent="0.25">
      <c r="A52" s="1252"/>
      <c r="B52" s="772" t="s">
        <v>148</v>
      </c>
      <c r="C52" s="501" t="s">
        <v>62</v>
      </c>
      <c r="D52" s="112" t="s">
        <v>11</v>
      </c>
      <c r="E52" s="349">
        <v>14500</v>
      </c>
      <c r="F52" s="501" t="s">
        <v>11</v>
      </c>
      <c r="G52" s="350">
        <v>15000</v>
      </c>
      <c r="H52" s="584"/>
      <c r="I52" s="585"/>
      <c r="J52" s="328"/>
      <c r="K52" s="329"/>
      <c r="L52" s="107"/>
      <c r="M52" s="108"/>
      <c r="N52" s="527"/>
      <c r="O52" s="871">
        <v>15300</v>
      </c>
      <c r="P52" s="559"/>
      <c r="Q52" s="648"/>
      <c r="R52" s="753">
        <v>0</v>
      </c>
      <c r="S52" s="702">
        <v>15300</v>
      </c>
      <c r="T52" s="586" t="s">
        <v>34</v>
      </c>
      <c r="U52" s="692"/>
      <c r="V52" s="880">
        <v>15300</v>
      </c>
      <c r="W52" s="729">
        <v>0</v>
      </c>
      <c r="X52" s="698">
        <v>15300</v>
      </c>
      <c r="Y52" s="587" t="s">
        <v>34</v>
      </c>
      <c r="Z52" s="71"/>
      <c r="AA52" s="545"/>
    </row>
    <row r="53" spans="1:27" s="25" customFormat="1" ht="15" hidden="1" customHeight="1" thickBot="1" x14ac:dyDescent="0.3">
      <c r="A53" s="588"/>
      <c r="B53" s="589"/>
      <c r="C53" s="589"/>
      <c r="D53" s="589"/>
      <c r="E53" s="589"/>
      <c r="F53" s="589"/>
      <c r="G53" s="589"/>
      <c r="J53" s="28"/>
      <c r="L53" s="55"/>
      <c r="M53" s="56"/>
      <c r="N53" s="545"/>
      <c r="O53" s="590"/>
      <c r="P53" s="524"/>
      <c r="Q53" s="591"/>
      <c r="R53" s="591"/>
      <c r="S53" s="62"/>
      <c r="T53" s="46"/>
      <c r="U53" s="46"/>
      <c r="V53" s="62"/>
      <c r="Y53" s="46"/>
    </row>
    <row r="54" spans="1:27" s="25" customFormat="1" ht="81.75" hidden="1" customHeight="1" thickBot="1" x14ac:dyDescent="0.25">
      <c r="A54" s="77" t="s">
        <v>5</v>
      </c>
      <c r="B54" s="79" t="s">
        <v>188</v>
      </c>
      <c r="C54" s="79" t="s">
        <v>7</v>
      </c>
      <c r="D54" s="1289" t="s">
        <v>0</v>
      </c>
      <c r="E54" s="1290"/>
      <c r="F54" s="1291" t="s">
        <v>8</v>
      </c>
      <c r="G54" s="1292"/>
      <c r="H54" s="1279" t="s">
        <v>1</v>
      </c>
      <c r="I54" s="1280"/>
      <c r="J54" s="592">
        <v>0.03</v>
      </c>
      <c r="K54" s="1281" t="s">
        <v>3</v>
      </c>
      <c r="L54" s="1282"/>
      <c r="M54" s="80"/>
      <c r="N54" s="867" t="s">
        <v>177</v>
      </c>
      <c r="O54" s="1300" t="s">
        <v>190</v>
      </c>
      <c r="P54" s="1299"/>
      <c r="Q54" s="754" t="s">
        <v>80</v>
      </c>
      <c r="R54" s="755">
        <v>0.05</v>
      </c>
      <c r="S54" s="694" t="s">
        <v>136</v>
      </c>
      <c r="T54" s="695" t="s">
        <v>178</v>
      </c>
      <c r="U54" s="595"/>
      <c r="V54" s="866" t="s">
        <v>176</v>
      </c>
      <c r="W54" s="593">
        <v>0.05</v>
      </c>
      <c r="X54" s="694" t="s">
        <v>189</v>
      </c>
      <c r="Y54" s="594" t="s">
        <v>178</v>
      </c>
    </row>
    <row r="55" spans="1:27" s="25" customFormat="1" ht="34.5" hidden="1" customHeight="1" x14ac:dyDescent="0.2">
      <c r="A55" s="1236" t="s">
        <v>175</v>
      </c>
      <c r="B55" s="469" t="s">
        <v>163</v>
      </c>
      <c r="C55" s="17" t="s">
        <v>120</v>
      </c>
      <c r="D55" s="331" t="s">
        <v>11</v>
      </c>
      <c r="E55" s="242">
        <v>750</v>
      </c>
      <c r="F55" s="1253" t="s">
        <v>34</v>
      </c>
      <c r="G55" s="1320"/>
      <c r="H55" s="209" t="s">
        <v>11</v>
      </c>
      <c r="I55" s="407">
        <v>810</v>
      </c>
      <c r="J55" s="312">
        <f t="shared" si="5"/>
        <v>24.3</v>
      </c>
      <c r="K55" s="313"/>
      <c r="L55" s="104">
        <f>I55+J55</f>
        <v>834.3</v>
      </c>
      <c r="M55" s="105">
        <f>+L55/30</f>
        <v>27.81</v>
      </c>
      <c r="N55" s="515">
        <v>27.5</v>
      </c>
      <c r="O55" s="868">
        <f>+N55*30</f>
        <v>825</v>
      </c>
      <c r="P55" s="673">
        <f>+O55-I55</f>
        <v>15</v>
      </c>
      <c r="Q55" s="673">
        <f>+P55/L55</f>
        <v>1.7979144192736426E-2</v>
      </c>
      <c r="R55" s="827">
        <f>ROUNDUP(O55*$R$2,0)</f>
        <v>42</v>
      </c>
      <c r="S55" s="836">
        <f t="shared" ref="S55:S63" si="27">O55+R55</f>
        <v>867</v>
      </c>
      <c r="T55" s="844">
        <f>S55/30</f>
        <v>28.9</v>
      </c>
      <c r="U55" s="598"/>
      <c r="V55" s="1321"/>
      <c r="W55" s="859"/>
      <c r="X55" s="1313"/>
      <c r="Y55" s="599"/>
    </row>
    <row r="56" spans="1:27" s="25" customFormat="1" ht="34.5" hidden="1" customHeight="1" x14ac:dyDescent="0.2">
      <c r="A56" s="1238"/>
      <c r="B56" s="470" t="s">
        <v>162</v>
      </c>
      <c r="C56" s="17" t="s">
        <v>120</v>
      </c>
      <c r="D56" s="373" t="s">
        <v>11</v>
      </c>
      <c r="E56" s="467">
        <v>750</v>
      </c>
      <c r="F56" s="1314" t="s">
        <v>34</v>
      </c>
      <c r="G56" s="1315"/>
      <c r="H56" s="373" t="s">
        <v>11</v>
      </c>
      <c r="I56" s="468">
        <v>810</v>
      </c>
      <c r="J56" s="317">
        <f t="shared" si="5"/>
        <v>24.3</v>
      </c>
      <c r="K56" s="318"/>
      <c r="L56" s="51">
        <f t="shared" si="6"/>
        <v>834.3</v>
      </c>
      <c r="M56" s="48">
        <f t="shared" ref="M56" si="28">+L56/30</f>
        <v>27.81</v>
      </c>
      <c r="N56" s="537">
        <v>27.5</v>
      </c>
      <c r="O56" s="878">
        <f>+N56*30</f>
        <v>825</v>
      </c>
      <c r="P56" s="674">
        <f>+O56-I56</f>
        <v>15</v>
      </c>
      <c r="Q56" s="674">
        <f>+P56/L56</f>
        <v>1.7979144192736426E-2</v>
      </c>
      <c r="R56" s="830">
        <f>ROUNDUP(O56*$R$2,0)</f>
        <v>42</v>
      </c>
      <c r="S56" s="837">
        <f t="shared" si="27"/>
        <v>867</v>
      </c>
      <c r="T56" s="845">
        <f>S56/30</f>
        <v>28.9</v>
      </c>
      <c r="U56" s="600"/>
      <c r="V56" s="1305"/>
      <c r="W56" s="822"/>
      <c r="X56" s="1307"/>
      <c r="Y56" s="601"/>
    </row>
    <row r="57" spans="1:27" s="25" customFormat="1" ht="34.5" hidden="1" customHeight="1" x14ac:dyDescent="0.2">
      <c r="A57" s="1238"/>
      <c r="B57" s="602" t="s">
        <v>156</v>
      </c>
      <c r="C57" s="17" t="s">
        <v>161</v>
      </c>
      <c r="D57" s="318"/>
      <c r="E57" s="318"/>
      <c r="F57" s="603"/>
      <c r="G57" s="318"/>
      <c r="H57" s="114" t="s">
        <v>11</v>
      </c>
      <c r="I57" s="408">
        <v>2000</v>
      </c>
      <c r="J57" s="317">
        <f>I57*$J$2</f>
        <v>60</v>
      </c>
      <c r="K57" s="318"/>
      <c r="L57" s="51">
        <f t="shared" si="6"/>
        <v>2060</v>
      </c>
      <c r="M57" s="48">
        <f>+L57/60</f>
        <v>34.333333333333336</v>
      </c>
      <c r="N57" s="517">
        <f>MROUND(M57,1)</f>
        <v>34</v>
      </c>
      <c r="O57" s="869">
        <f>+N57*60</f>
        <v>2040</v>
      </c>
      <c r="P57" s="675">
        <f>+O57-I57</f>
        <v>40</v>
      </c>
      <c r="Q57" s="675">
        <f>+P57/L57</f>
        <v>1.9417475728155338E-2</v>
      </c>
      <c r="R57" s="828">
        <f>(O57*$R$2)</f>
        <v>102</v>
      </c>
      <c r="S57" s="838">
        <f t="shared" si="27"/>
        <v>2142</v>
      </c>
      <c r="T57" s="846">
        <f>S57/60</f>
        <v>35.700000000000003</v>
      </c>
      <c r="U57" s="600"/>
      <c r="V57" s="1305"/>
      <c r="W57" s="822"/>
      <c r="X57" s="1307"/>
      <c r="Y57" s="604"/>
    </row>
    <row r="58" spans="1:27" s="25" customFormat="1" ht="34.5" hidden="1" customHeight="1" x14ac:dyDescent="0.2">
      <c r="A58" s="1238"/>
      <c r="B58" s="465" t="s">
        <v>155</v>
      </c>
      <c r="C58" s="605" t="s">
        <v>65</v>
      </c>
      <c r="D58" s="318"/>
      <c r="E58" s="318"/>
      <c r="F58" s="606"/>
      <c r="G58" s="318"/>
      <c r="H58" s="361"/>
      <c r="I58" s="464"/>
      <c r="J58" s="317"/>
      <c r="K58" s="318"/>
      <c r="L58" s="51"/>
      <c r="M58" s="48"/>
      <c r="N58" s="523"/>
      <c r="O58" s="878">
        <v>1740</v>
      </c>
      <c r="P58" s="676"/>
      <c r="Q58" s="676"/>
      <c r="R58" s="831">
        <f>(O58*$R$2)</f>
        <v>87</v>
      </c>
      <c r="S58" s="839">
        <f t="shared" si="27"/>
        <v>1827</v>
      </c>
      <c r="T58" s="847">
        <f>S58/60</f>
        <v>30.45</v>
      </c>
      <c r="U58" s="600"/>
      <c r="V58" s="1305"/>
      <c r="W58" s="822"/>
      <c r="X58" s="1307"/>
      <c r="Y58" s="601"/>
    </row>
    <row r="59" spans="1:27" s="25" customFormat="1" ht="45" hidden="1" x14ac:dyDescent="0.2">
      <c r="A59" s="1238"/>
      <c r="B59" s="466" t="s">
        <v>160</v>
      </c>
      <c r="C59" s="609" t="s">
        <v>65</v>
      </c>
      <c r="D59" s="503" t="s">
        <v>11</v>
      </c>
      <c r="E59" s="238">
        <v>1500</v>
      </c>
      <c r="F59" s="1316" t="s">
        <v>34</v>
      </c>
      <c r="G59" s="1317"/>
      <c r="H59" s="239" t="s">
        <v>91</v>
      </c>
      <c r="I59" s="610"/>
      <c r="J59" s="317">
        <f>I59*$J$2</f>
        <v>0</v>
      </c>
      <c r="K59" s="62"/>
      <c r="L59" s="51">
        <f t="shared" si="6"/>
        <v>0</v>
      </c>
      <c r="M59" s="48">
        <f>+L59/60</f>
        <v>0</v>
      </c>
      <c r="N59" s="517">
        <f t="shared" si="1"/>
        <v>0</v>
      </c>
      <c r="O59" s="869">
        <v>1620</v>
      </c>
      <c r="P59" s="675">
        <f>+O59-I59</f>
        <v>1620</v>
      </c>
      <c r="Q59" s="675"/>
      <c r="R59" s="828">
        <f>(O59*$R$2)</f>
        <v>81</v>
      </c>
      <c r="S59" s="838">
        <f t="shared" si="27"/>
        <v>1701</v>
      </c>
      <c r="T59" s="846">
        <f>S59/60</f>
        <v>28.35</v>
      </c>
      <c r="U59" s="600"/>
      <c r="V59" s="1305"/>
      <c r="W59" s="294"/>
      <c r="X59" s="1307"/>
      <c r="Y59" s="601"/>
    </row>
    <row r="60" spans="1:27" s="25" customFormat="1" ht="39" hidden="1" customHeight="1" x14ac:dyDescent="0.2">
      <c r="A60" s="1238"/>
      <c r="B60" s="466" t="s">
        <v>158</v>
      </c>
      <c r="C60" s="605" t="s">
        <v>65</v>
      </c>
      <c r="D60" s="503"/>
      <c r="E60" s="238"/>
      <c r="F60" s="503"/>
      <c r="G60" s="504"/>
      <c r="H60" s="239"/>
      <c r="I60" s="611"/>
      <c r="J60" s="317"/>
      <c r="K60" s="62"/>
      <c r="L60" s="51"/>
      <c r="M60" s="48"/>
      <c r="N60" s="517"/>
      <c r="O60" s="869">
        <v>1620</v>
      </c>
      <c r="P60" s="675"/>
      <c r="Q60" s="675"/>
      <c r="R60" s="828">
        <f>(O60*$R$2)</f>
        <v>81</v>
      </c>
      <c r="S60" s="838">
        <f t="shared" si="27"/>
        <v>1701</v>
      </c>
      <c r="T60" s="846">
        <f>S60/60</f>
        <v>28.35</v>
      </c>
      <c r="U60" s="600"/>
      <c r="V60" s="1305"/>
      <c r="W60" s="822"/>
      <c r="X60" s="1307"/>
      <c r="Y60" s="601"/>
    </row>
    <row r="61" spans="1:27" s="25" customFormat="1" ht="45" hidden="1" x14ac:dyDescent="0.2">
      <c r="A61" s="1238"/>
      <c r="B61" s="466" t="s">
        <v>159</v>
      </c>
      <c r="C61" s="17" t="s">
        <v>120</v>
      </c>
      <c r="D61" s="503" t="s">
        <v>11</v>
      </c>
      <c r="E61" s="238">
        <v>1500</v>
      </c>
      <c r="F61" s="1316" t="s">
        <v>34</v>
      </c>
      <c r="G61" s="1317"/>
      <c r="H61" s="239" t="s">
        <v>91</v>
      </c>
      <c r="I61" s="409"/>
      <c r="J61" s="317">
        <f t="shared" si="5"/>
        <v>0</v>
      </c>
      <c r="K61" s="318"/>
      <c r="L61" s="51">
        <f t="shared" si="6"/>
        <v>0</v>
      </c>
      <c r="M61" s="48">
        <f t="shared" ref="M61:M62" si="29">+L61/60</f>
        <v>0</v>
      </c>
      <c r="N61" s="523">
        <v>27.5</v>
      </c>
      <c r="O61" s="870">
        <f>+N61*30</f>
        <v>825</v>
      </c>
      <c r="P61" s="675">
        <f>+O61-I61</f>
        <v>825</v>
      </c>
      <c r="Q61" s="675"/>
      <c r="R61" s="832">
        <f>ROUNDUP(O61*$R$2,0)</f>
        <v>42</v>
      </c>
      <c r="S61" s="840">
        <f t="shared" si="27"/>
        <v>867</v>
      </c>
      <c r="T61" s="848">
        <f>S61/30</f>
        <v>28.9</v>
      </c>
      <c r="U61" s="600"/>
      <c r="V61" s="1305"/>
      <c r="W61" s="822"/>
      <c r="X61" s="1307"/>
      <c r="Y61" s="604"/>
    </row>
    <row r="62" spans="1:27" s="25" customFormat="1" ht="45" hidden="1" x14ac:dyDescent="0.2">
      <c r="A62" s="1238"/>
      <c r="B62" s="465" t="s">
        <v>154</v>
      </c>
      <c r="C62" s="17" t="s">
        <v>120</v>
      </c>
      <c r="D62" s="503" t="s">
        <v>11</v>
      </c>
      <c r="E62" s="238">
        <v>1500</v>
      </c>
      <c r="F62" s="1316" t="s">
        <v>34</v>
      </c>
      <c r="G62" s="1317"/>
      <c r="H62" s="239" t="s">
        <v>91</v>
      </c>
      <c r="I62" s="410"/>
      <c r="J62" s="317">
        <f t="shared" si="5"/>
        <v>0</v>
      </c>
      <c r="K62" s="318"/>
      <c r="L62" s="51">
        <f t="shared" si="6"/>
        <v>0</v>
      </c>
      <c r="M62" s="48">
        <f t="shared" si="29"/>
        <v>0</v>
      </c>
      <c r="N62" s="517">
        <v>27.5</v>
      </c>
      <c r="O62" s="869">
        <f>+N62*30</f>
        <v>825</v>
      </c>
      <c r="P62" s="675">
        <f>+O62-I62</f>
        <v>825</v>
      </c>
      <c r="Q62" s="675"/>
      <c r="R62" s="831">
        <f>ROUNDUP(O62*$R$2,0)</f>
        <v>42</v>
      </c>
      <c r="S62" s="839">
        <f t="shared" si="27"/>
        <v>867</v>
      </c>
      <c r="T62" s="847">
        <f>S62/30</f>
        <v>28.9</v>
      </c>
      <c r="U62" s="600"/>
      <c r="V62" s="1305"/>
      <c r="W62" s="822"/>
      <c r="X62" s="1307"/>
      <c r="Y62" s="604"/>
    </row>
    <row r="63" spans="1:27" s="25" customFormat="1" ht="33.75" hidden="1" customHeight="1" thickBot="1" x14ac:dyDescent="0.3">
      <c r="A63" s="1238"/>
      <c r="B63" s="496" t="s">
        <v>157</v>
      </c>
      <c r="C63" s="497" t="s">
        <v>168</v>
      </c>
      <c r="D63" s="1293" t="s">
        <v>66</v>
      </c>
      <c r="E63" s="1294"/>
      <c r="F63" s="1318" t="s">
        <v>34</v>
      </c>
      <c r="G63" s="1319"/>
      <c r="H63" s="612" t="s">
        <v>66</v>
      </c>
      <c r="I63" s="613">
        <v>300</v>
      </c>
      <c r="J63" s="328">
        <v>39</v>
      </c>
      <c r="K63" s="329"/>
      <c r="L63" s="193">
        <f t="shared" si="6"/>
        <v>339</v>
      </c>
      <c r="M63" s="141">
        <f>+L63/10</f>
        <v>33.9</v>
      </c>
      <c r="N63" s="527">
        <f t="shared" si="1"/>
        <v>34</v>
      </c>
      <c r="O63" s="871">
        <f>+N63*10</f>
        <v>340</v>
      </c>
      <c r="P63" s="678">
        <f>+O63-I63</f>
        <v>40</v>
      </c>
      <c r="Q63" s="678">
        <f>+P63/L63</f>
        <v>0.11799410029498525</v>
      </c>
      <c r="R63" s="833">
        <f>ROUNDUP(O63*$R$2,0)</f>
        <v>17</v>
      </c>
      <c r="S63" s="841">
        <f t="shared" si="27"/>
        <v>357</v>
      </c>
      <c r="T63" s="849">
        <f>S63/10</f>
        <v>35.700000000000003</v>
      </c>
      <c r="U63" s="615"/>
      <c r="V63" s="1306"/>
      <c r="W63" s="823"/>
      <c r="X63" s="1308"/>
      <c r="Y63" s="616"/>
    </row>
    <row r="64" spans="1:27" s="25" customFormat="1" ht="48.75" hidden="1" customHeight="1" thickBot="1" x14ac:dyDescent="0.25">
      <c r="A64" s="1236" t="s">
        <v>181</v>
      </c>
      <c r="B64" s="495" t="s">
        <v>107</v>
      </c>
      <c r="C64" s="17" t="s">
        <v>120</v>
      </c>
      <c r="D64" s="375" t="s">
        <v>11</v>
      </c>
      <c r="E64" s="412">
        <v>4700</v>
      </c>
      <c r="F64" s="413" t="s">
        <v>11</v>
      </c>
      <c r="G64" s="414">
        <v>14300</v>
      </c>
      <c r="H64" s="375" t="s">
        <v>11</v>
      </c>
      <c r="I64" s="415">
        <v>4900</v>
      </c>
      <c r="J64" s="328"/>
      <c r="K64" s="329"/>
      <c r="L64" s="107"/>
      <c r="M64" s="108"/>
      <c r="N64" s="511">
        <v>27.5</v>
      </c>
      <c r="O64" s="888">
        <v>825</v>
      </c>
      <c r="P64" s="680"/>
      <c r="Q64" s="829"/>
      <c r="R64" s="834">
        <v>42</v>
      </c>
      <c r="S64" s="842">
        <v>867</v>
      </c>
      <c r="T64" s="850">
        <v>28.9</v>
      </c>
      <c r="U64" s="617"/>
      <c r="V64" s="1336"/>
      <c r="W64" s="824"/>
      <c r="X64" s="1301"/>
      <c r="Y64" s="618"/>
      <c r="Z64" s="71"/>
      <c r="AA64" s="545"/>
    </row>
    <row r="65" spans="1:25" s="25" customFormat="1" ht="50.25" hidden="1" customHeight="1" thickBot="1" x14ac:dyDescent="0.3">
      <c r="A65" s="1237"/>
      <c r="B65" s="493" t="s">
        <v>182</v>
      </c>
      <c r="C65" s="494" t="s">
        <v>168</v>
      </c>
      <c r="D65" s="619"/>
      <c r="E65" s="620"/>
      <c r="F65" s="489"/>
      <c r="G65" s="490"/>
      <c r="H65" s="619"/>
      <c r="I65" s="621"/>
      <c r="J65" s="491"/>
      <c r="K65" s="492"/>
      <c r="L65" s="487"/>
      <c r="M65" s="205"/>
      <c r="N65" s="527">
        <v>34</v>
      </c>
      <c r="O65" s="871">
        <v>340</v>
      </c>
      <c r="P65" s="678">
        <v>40</v>
      </c>
      <c r="Q65" s="678">
        <v>0.11799410029498525</v>
      </c>
      <c r="R65" s="835">
        <v>17</v>
      </c>
      <c r="S65" s="843">
        <v>357</v>
      </c>
      <c r="T65" s="851">
        <v>35.700000000000003</v>
      </c>
      <c r="U65" s="615"/>
      <c r="V65" s="1209"/>
      <c r="W65" s="825"/>
      <c r="X65" s="1302"/>
      <c r="Y65" s="622"/>
    </row>
    <row r="66" spans="1:25" s="25" customFormat="1" ht="30" hidden="1" customHeight="1" x14ac:dyDescent="0.2">
      <c r="A66" s="1236" t="s">
        <v>164</v>
      </c>
      <c r="B66" s="623" t="s">
        <v>165</v>
      </c>
      <c r="C66" s="624" t="s">
        <v>179</v>
      </c>
      <c r="D66" s="120" t="s">
        <v>11</v>
      </c>
      <c r="E66" s="357">
        <v>495</v>
      </c>
      <c r="F66" s="1303" t="s">
        <v>34</v>
      </c>
      <c r="G66" s="1304"/>
      <c r="H66" s="120" t="s">
        <v>11</v>
      </c>
      <c r="I66" s="625">
        <v>666.6</v>
      </c>
      <c r="J66" s="61">
        <f t="shared" si="5"/>
        <v>19.998000000000001</v>
      </c>
      <c r="K66" s="318"/>
      <c r="L66" s="51">
        <f t="shared" si="6"/>
        <v>686.59800000000007</v>
      </c>
      <c r="M66" s="48">
        <f>+L66/20</f>
        <v>34.329900000000002</v>
      </c>
      <c r="N66" s="523">
        <f t="shared" si="1"/>
        <v>34</v>
      </c>
      <c r="O66" s="870">
        <v>666.6</v>
      </c>
      <c r="P66" s="676">
        <f>+O66-I66</f>
        <v>0</v>
      </c>
      <c r="Q66" s="676">
        <f>+P66/L66</f>
        <v>0</v>
      </c>
      <c r="R66" s="831"/>
      <c r="S66" s="839">
        <v>714</v>
      </c>
      <c r="T66" s="847">
        <v>35.700000000000003</v>
      </c>
      <c r="U66" s="600"/>
      <c r="V66" s="1305"/>
      <c r="W66" s="826"/>
      <c r="X66" s="1307"/>
      <c r="Y66" s="626"/>
    </row>
    <row r="67" spans="1:25" s="629" customFormat="1" ht="45.75" hidden="1" thickBot="1" x14ac:dyDescent="0.25">
      <c r="A67" s="1238"/>
      <c r="B67" s="547" t="s">
        <v>166</v>
      </c>
      <c r="C67" s="627" t="s">
        <v>179</v>
      </c>
      <c r="D67" s="114" t="s">
        <v>11</v>
      </c>
      <c r="E67" s="60">
        <v>495</v>
      </c>
      <c r="F67" s="1309" t="s">
        <v>34</v>
      </c>
      <c r="G67" s="1310"/>
      <c r="H67" s="114" t="s">
        <v>11</v>
      </c>
      <c r="I67" s="628">
        <v>666.6</v>
      </c>
      <c r="J67" s="61">
        <f t="shared" si="5"/>
        <v>19.998000000000001</v>
      </c>
      <c r="K67" s="318"/>
      <c r="L67" s="51">
        <f t="shared" si="6"/>
        <v>686.59800000000007</v>
      </c>
      <c r="M67" s="48">
        <f t="shared" ref="M67:M68" si="30">+L67/20</f>
        <v>34.329900000000002</v>
      </c>
      <c r="N67" s="537">
        <f t="shared" si="1"/>
        <v>34</v>
      </c>
      <c r="O67" s="869">
        <v>666.6</v>
      </c>
      <c r="P67" s="674">
        <f>+O67-I67</f>
        <v>0</v>
      </c>
      <c r="Q67" s="674">
        <f>+P67/L67</f>
        <v>0</v>
      </c>
      <c r="R67" s="828"/>
      <c r="S67" s="838">
        <v>714</v>
      </c>
      <c r="T67" s="845">
        <v>35.700000000000003</v>
      </c>
      <c r="U67" s="615"/>
      <c r="V67" s="1305"/>
      <c r="W67" s="294"/>
      <c r="X67" s="1307"/>
      <c r="Y67" s="604"/>
    </row>
    <row r="68" spans="1:25" s="25" customFormat="1" ht="45.75" hidden="1" thickBot="1" x14ac:dyDescent="0.25">
      <c r="A68" s="1237"/>
      <c r="B68" s="630" t="s">
        <v>167</v>
      </c>
      <c r="C68" s="631" t="s">
        <v>179</v>
      </c>
      <c r="D68" s="501" t="s">
        <v>11</v>
      </c>
      <c r="E68" s="243">
        <v>495</v>
      </c>
      <c r="F68" s="1311" t="s">
        <v>34</v>
      </c>
      <c r="G68" s="1312"/>
      <c r="H68" s="501" t="s">
        <v>11</v>
      </c>
      <c r="I68" s="632">
        <v>666.6</v>
      </c>
      <c r="J68" s="355">
        <f t="shared" ref="J68:J73" si="31">I68*$J$2</f>
        <v>19.998000000000001</v>
      </c>
      <c r="K68" s="329"/>
      <c r="L68" s="193">
        <f t="shared" ref="L68:L73" si="32">I68+J68</f>
        <v>686.59800000000007</v>
      </c>
      <c r="M68" s="141">
        <f t="shared" si="30"/>
        <v>34.329900000000002</v>
      </c>
      <c r="N68" s="531">
        <f t="shared" si="1"/>
        <v>34</v>
      </c>
      <c r="O68" s="871">
        <v>666.6</v>
      </c>
      <c r="P68" s="681">
        <f>+O68-I68</f>
        <v>0</v>
      </c>
      <c r="Q68" s="681">
        <f>+P68/L68</f>
        <v>0</v>
      </c>
      <c r="R68" s="835"/>
      <c r="S68" s="843">
        <v>714</v>
      </c>
      <c r="T68" s="852">
        <v>35.700000000000003</v>
      </c>
      <c r="U68" s="633"/>
      <c r="V68" s="1306"/>
      <c r="W68" s="823"/>
      <c r="X68" s="1308"/>
      <c r="Y68" s="616"/>
    </row>
    <row r="69" spans="1:25" s="25" customFormat="1" ht="33" hidden="1" customHeight="1" x14ac:dyDescent="0.2">
      <c r="A69" s="1239" t="s">
        <v>145</v>
      </c>
      <c r="B69" s="210" t="s">
        <v>59</v>
      </c>
      <c r="C69" s="634"/>
      <c r="D69" s="358" t="s">
        <v>11</v>
      </c>
      <c r="E69" s="635">
        <v>2560</v>
      </c>
      <c r="F69" s="636"/>
      <c r="G69" s="635"/>
      <c r="H69" s="359" t="s">
        <v>11</v>
      </c>
      <c r="I69" s="199">
        <v>2637</v>
      </c>
      <c r="J69" s="354">
        <f t="shared" si="31"/>
        <v>79.11</v>
      </c>
      <c r="K69" s="178"/>
      <c r="L69" s="104">
        <f t="shared" si="32"/>
        <v>2716.11</v>
      </c>
      <c r="M69" s="105">
        <f t="shared" ref="M69:M72" si="33">+L69/180</f>
        <v>15.089500000000001</v>
      </c>
      <c r="N69" s="515">
        <f t="shared" si="1"/>
        <v>15</v>
      </c>
      <c r="O69" s="868">
        <v>2637</v>
      </c>
      <c r="P69" s="673">
        <f>+O69-I69</f>
        <v>0</v>
      </c>
      <c r="Q69" s="673">
        <f>+P69/L69</f>
        <v>0</v>
      </c>
      <c r="R69" s="831">
        <v>0</v>
      </c>
      <c r="S69" s="836">
        <v>2637</v>
      </c>
      <c r="T69" s="853" t="s">
        <v>34</v>
      </c>
      <c r="U69" s="600"/>
      <c r="V69" s="889">
        <v>14508</v>
      </c>
      <c r="W69" s="827">
        <f t="shared" ref="W69:W73" si="34">V69*$W$2</f>
        <v>725.40000000000009</v>
      </c>
      <c r="X69" s="860">
        <v>14508</v>
      </c>
      <c r="Y69" s="679">
        <f t="shared" ref="Y69:Y73" si="35">X69/180</f>
        <v>80.599999999999994</v>
      </c>
    </row>
    <row r="70" spans="1:25" s="25" customFormat="1" ht="30" hidden="1" x14ac:dyDescent="0.2">
      <c r="A70" s="1240"/>
      <c r="B70" s="500" t="s">
        <v>67</v>
      </c>
      <c r="C70" s="522"/>
      <c r="D70" s="360" t="s">
        <v>11</v>
      </c>
      <c r="E70" s="639"/>
      <c r="F70" s="640"/>
      <c r="G70" s="639"/>
      <c r="H70" s="361" t="s">
        <v>11</v>
      </c>
      <c r="I70" s="60">
        <v>361</v>
      </c>
      <c r="J70" s="61"/>
      <c r="K70" s="318"/>
      <c r="L70" s="51"/>
      <c r="M70" s="48"/>
      <c r="N70" s="517"/>
      <c r="O70" s="869">
        <v>361</v>
      </c>
      <c r="P70" s="675"/>
      <c r="Q70" s="675"/>
      <c r="R70" s="828">
        <v>0</v>
      </c>
      <c r="S70" s="838">
        <v>361</v>
      </c>
      <c r="T70" s="854" t="s">
        <v>34</v>
      </c>
      <c r="U70" s="642"/>
      <c r="V70" s="890">
        <v>520</v>
      </c>
      <c r="W70" s="828">
        <f t="shared" si="34"/>
        <v>26</v>
      </c>
      <c r="X70" s="861">
        <v>520</v>
      </c>
      <c r="Y70" s="677">
        <f t="shared" si="35"/>
        <v>2.8888888888888888</v>
      </c>
    </row>
    <row r="71" spans="1:25" s="25" customFormat="1" ht="34.5" hidden="1" customHeight="1" x14ac:dyDescent="0.2">
      <c r="A71" s="1240"/>
      <c r="B71" s="500" t="s">
        <v>68</v>
      </c>
      <c r="C71" s="643" t="s">
        <v>69</v>
      </c>
      <c r="D71" s="360" t="s">
        <v>11</v>
      </c>
      <c r="E71" s="644"/>
      <c r="F71" s="645"/>
      <c r="G71" s="644"/>
      <c r="H71" s="361" t="s">
        <v>11</v>
      </c>
      <c r="I71" s="58">
        <v>14930</v>
      </c>
      <c r="J71" s="61">
        <f t="shared" si="31"/>
        <v>447.9</v>
      </c>
      <c r="K71" s="318"/>
      <c r="L71" s="51">
        <f t="shared" si="32"/>
        <v>15377.9</v>
      </c>
      <c r="M71" s="48">
        <f t="shared" si="33"/>
        <v>85.432777777777773</v>
      </c>
      <c r="N71" s="537">
        <f t="shared" si="1"/>
        <v>85</v>
      </c>
      <c r="O71" s="870">
        <f>+N71*180</f>
        <v>15300</v>
      </c>
      <c r="P71" s="674">
        <f>+O71-I71</f>
        <v>370</v>
      </c>
      <c r="Q71" s="674">
        <f>+P71/L71</f>
        <v>2.406050240930166E-2</v>
      </c>
      <c r="R71" s="831">
        <v>0</v>
      </c>
      <c r="S71" s="839">
        <v>15300</v>
      </c>
      <c r="T71" s="853" t="s">
        <v>34</v>
      </c>
      <c r="U71" s="600"/>
      <c r="V71" s="891">
        <v>15300</v>
      </c>
      <c r="W71" s="828">
        <f t="shared" si="34"/>
        <v>765</v>
      </c>
      <c r="X71" s="862">
        <v>15300</v>
      </c>
      <c r="Y71" s="677">
        <f t="shared" si="35"/>
        <v>85</v>
      </c>
    </row>
    <row r="72" spans="1:25" s="25" customFormat="1" ht="30.75" hidden="1" customHeight="1" x14ac:dyDescent="0.2">
      <c r="A72" s="1240"/>
      <c r="B72" s="500" t="s">
        <v>70</v>
      </c>
      <c r="C72" s="643" t="s">
        <v>71</v>
      </c>
      <c r="D72" s="360" t="s">
        <v>11</v>
      </c>
      <c r="E72" s="639"/>
      <c r="F72" s="640"/>
      <c r="G72" s="639"/>
      <c r="H72" s="361" t="s">
        <v>11</v>
      </c>
      <c r="I72" s="58">
        <v>9950</v>
      </c>
      <c r="J72" s="61">
        <f t="shared" si="31"/>
        <v>298.5</v>
      </c>
      <c r="K72" s="318"/>
      <c r="L72" s="51">
        <f t="shared" si="32"/>
        <v>10248.5</v>
      </c>
      <c r="M72" s="48">
        <f t="shared" si="33"/>
        <v>56.93611111111111</v>
      </c>
      <c r="N72" s="537">
        <f t="shared" si="1"/>
        <v>57</v>
      </c>
      <c r="O72" s="869">
        <f>+N72*180</f>
        <v>10260</v>
      </c>
      <c r="P72" s="674">
        <f>+O72-I72</f>
        <v>310</v>
      </c>
      <c r="Q72" s="674">
        <f>+P72/L72</f>
        <v>3.0248329023759575E-2</v>
      </c>
      <c r="R72" s="828">
        <v>0</v>
      </c>
      <c r="S72" s="838">
        <v>10260</v>
      </c>
      <c r="T72" s="854" t="s">
        <v>34</v>
      </c>
      <c r="U72" s="642"/>
      <c r="V72" s="820"/>
      <c r="W72" s="294">
        <f t="shared" si="34"/>
        <v>0</v>
      </c>
      <c r="X72" s="863"/>
      <c r="Y72" s="604">
        <f t="shared" si="35"/>
        <v>0</v>
      </c>
    </row>
    <row r="73" spans="1:25" s="25" customFormat="1" ht="27.75" hidden="1" customHeight="1" thickBot="1" x14ac:dyDescent="0.3">
      <c r="A73" s="1241"/>
      <c r="B73" s="502" t="s">
        <v>192</v>
      </c>
      <c r="C73" s="555"/>
      <c r="D73" s="362" t="s">
        <v>11</v>
      </c>
      <c r="E73" s="646"/>
      <c r="F73" s="647"/>
      <c r="G73" s="646"/>
      <c r="H73" s="363" t="s">
        <v>11</v>
      </c>
      <c r="I73" s="340">
        <v>1350</v>
      </c>
      <c r="J73" s="355">
        <f t="shared" si="31"/>
        <v>40.5</v>
      </c>
      <c r="K73" s="329"/>
      <c r="L73" s="193">
        <f t="shared" si="32"/>
        <v>1390.5</v>
      </c>
      <c r="M73" s="141"/>
      <c r="N73" s="531">
        <f t="shared" si="1"/>
        <v>0</v>
      </c>
      <c r="O73" s="871">
        <v>1360</v>
      </c>
      <c r="P73" s="681">
        <f>+O73-I73</f>
        <v>10</v>
      </c>
      <c r="Q73" s="681">
        <f>+P73/L73</f>
        <v>7.1916576770945703E-3</v>
      </c>
      <c r="R73" s="835">
        <v>0</v>
      </c>
      <c r="S73" s="843">
        <v>1360</v>
      </c>
      <c r="T73" s="855" t="s">
        <v>34</v>
      </c>
      <c r="U73" s="615"/>
      <c r="V73" s="821"/>
      <c r="W73" s="823">
        <f t="shared" si="34"/>
        <v>0</v>
      </c>
      <c r="X73" s="864"/>
      <c r="Y73" s="616">
        <f t="shared" si="35"/>
        <v>0</v>
      </c>
    </row>
    <row r="74" spans="1:25" s="25" customFormat="1" ht="15" hidden="1" customHeight="1" thickBot="1" x14ac:dyDescent="0.3">
      <c r="A74" s="588"/>
      <c r="B74" s="589"/>
      <c r="C74" s="589"/>
      <c r="D74" s="589"/>
      <c r="E74" s="589"/>
      <c r="F74" s="589"/>
      <c r="G74" s="589"/>
      <c r="H74" s="22"/>
      <c r="I74" s="20"/>
      <c r="J74" s="28"/>
      <c r="L74" s="51"/>
      <c r="M74" s="48"/>
      <c r="N74" s="651"/>
      <c r="O74" s="856"/>
      <c r="P74" s="524"/>
      <c r="Q74" s="591"/>
      <c r="R74" s="591"/>
      <c r="S74" s="62"/>
      <c r="T74" s="46"/>
      <c r="U74" s="46"/>
      <c r="V74" s="62"/>
      <c r="Y74" s="46"/>
    </row>
    <row r="75" spans="1:25" s="25" customFormat="1" ht="59.25" customHeight="1" thickBot="1" x14ac:dyDescent="0.3">
      <c r="A75" s="649"/>
      <c r="B75" s="79" t="s">
        <v>72</v>
      </c>
      <c r="C75" s="650"/>
      <c r="D75" s="1295"/>
      <c r="E75" s="1296"/>
      <c r="F75" s="1295"/>
      <c r="G75" s="1297"/>
      <c r="H75" s="222"/>
      <c r="I75" s="484"/>
      <c r="J75" s="485"/>
      <c r="K75" s="486"/>
      <c r="L75" s="487"/>
      <c r="M75" s="205"/>
      <c r="N75" s="867" t="s">
        <v>177</v>
      </c>
      <c r="O75" s="1298" t="s">
        <v>190</v>
      </c>
      <c r="P75" s="1299"/>
      <c r="Q75" s="652" t="s">
        <v>80</v>
      </c>
      <c r="R75" s="755">
        <v>0.05</v>
      </c>
      <c r="S75" s="858" t="s">
        <v>136</v>
      </c>
      <c r="T75" s="695" t="s">
        <v>178</v>
      </c>
      <c r="U75" s="653"/>
      <c r="V75" s="895" t="s">
        <v>176</v>
      </c>
      <c r="W75" s="654">
        <v>0.05</v>
      </c>
      <c r="X75" s="694" t="s">
        <v>189</v>
      </c>
      <c r="Y75" s="695" t="s">
        <v>178</v>
      </c>
    </row>
    <row r="76" spans="1:25" s="25" customFormat="1" ht="34.5" customHeight="1" x14ac:dyDescent="0.25">
      <c r="A76" s="1239" t="s">
        <v>152</v>
      </c>
      <c r="B76" s="482" t="s">
        <v>73</v>
      </c>
      <c r="C76" s="483" t="s">
        <v>75</v>
      </c>
      <c r="D76" s="589"/>
      <c r="E76" s="589"/>
      <c r="F76" s="589"/>
      <c r="G76" s="589"/>
      <c r="H76" s="22"/>
      <c r="I76" s="458"/>
      <c r="J76" s="28"/>
      <c r="L76" s="55"/>
      <c r="M76" s="56"/>
      <c r="N76" s="545"/>
      <c r="O76" s="1333" t="s">
        <v>34</v>
      </c>
      <c r="P76" s="447"/>
      <c r="Q76" s="655"/>
      <c r="R76" s="656"/>
      <c r="S76" s="1329" t="s">
        <v>34</v>
      </c>
      <c r="T76" s="657"/>
      <c r="U76" s="658"/>
      <c r="V76" s="892">
        <v>3300</v>
      </c>
      <c r="W76" s="682">
        <f>V76*$R$2</f>
        <v>165</v>
      </c>
      <c r="X76" s="906">
        <f>V76+W76</f>
        <v>3465</v>
      </c>
      <c r="Y76" s="910"/>
    </row>
    <row r="77" spans="1:25" s="25" customFormat="1" ht="30.75" customHeight="1" x14ac:dyDescent="0.25">
      <c r="A77" s="1240"/>
      <c r="B77" s="459" t="s">
        <v>73</v>
      </c>
      <c r="C77" s="460" t="s">
        <v>173</v>
      </c>
      <c r="D77" s="589"/>
      <c r="E77" s="589"/>
      <c r="F77" s="589"/>
      <c r="G77" s="589"/>
      <c r="H77" s="22"/>
      <c r="I77" s="458"/>
      <c r="J77" s="28"/>
      <c r="L77" s="55"/>
      <c r="M77" s="56"/>
      <c r="N77" s="545"/>
      <c r="O77" s="1334"/>
      <c r="P77" s="462"/>
      <c r="Q77" s="655"/>
      <c r="R77" s="656"/>
      <c r="S77" s="1329"/>
      <c r="T77" s="657"/>
      <c r="U77" s="658"/>
      <c r="V77" s="893">
        <v>2500</v>
      </c>
      <c r="W77" s="675">
        <f>V77*$R$2</f>
        <v>125</v>
      </c>
      <c r="X77" s="907">
        <f>V77+W77</f>
        <v>2625</v>
      </c>
      <c r="Y77" s="911"/>
    </row>
    <row r="78" spans="1:25" s="25" customFormat="1" ht="28.5" customHeight="1" x14ac:dyDescent="0.25">
      <c r="A78" s="1240"/>
      <c r="B78" s="459" t="s">
        <v>76</v>
      </c>
      <c r="C78" s="461" t="s">
        <v>75</v>
      </c>
      <c r="D78" s="589"/>
      <c r="E78" s="589"/>
      <c r="F78" s="589"/>
      <c r="G78" s="589"/>
      <c r="H78" s="22"/>
      <c r="I78" s="458"/>
      <c r="J78" s="28"/>
      <c r="L78" s="55"/>
      <c r="M78" s="56"/>
      <c r="N78" s="545"/>
      <c r="O78" s="1334"/>
      <c r="P78" s="447"/>
      <c r="Q78" s="655"/>
      <c r="R78" s="656"/>
      <c r="S78" s="1329"/>
      <c r="T78" s="657"/>
      <c r="U78" s="658"/>
      <c r="V78" s="892">
        <v>1650</v>
      </c>
      <c r="W78" s="675">
        <f>V78*$R$2</f>
        <v>82.5</v>
      </c>
      <c r="X78" s="906">
        <f>V78+W78</f>
        <v>1732.5</v>
      </c>
      <c r="Y78" s="912"/>
    </row>
    <row r="79" spans="1:25" s="25" customFormat="1" ht="30.75" customHeight="1" x14ac:dyDescent="0.25">
      <c r="A79" s="1240"/>
      <c r="B79" s="459" t="s">
        <v>76</v>
      </c>
      <c r="C79" s="460" t="s">
        <v>173</v>
      </c>
      <c r="D79" s="589"/>
      <c r="E79" s="589"/>
      <c r="F79" s="589"/>
      <c r="G79" s="589"/>
      <c r="H79" s="22"/>
      <c r="I79" s="458"/>
      <c r="J79" s="28"/>
      <c r="L79" s="55"/>
      <c r="M79" s="56"/>
      <c r="N79" s="545"/>
      <c r="O79" s="1334"/>
      <c r="P79" s="462"/>
      <c r="Q79" s="655"/>
      <c r="R79" s="656"/>
      <c r="S79" s="1329"/>
      <c r="T79" s="657"/>
      <c r="U79" s="658"/>
      <c r="V79" s="893">
        <v>1400</v>
      </c>
      <c r="W79" s="675">
        <f>V79*$R$2</f>
        <v>70</v>
      </c>
      <c r="X79" s="907">
        <f>V79+W79</f>
        <v>1470</v>
      </c>
      <c r="Y79" s="911"/>
    </row>
    <row r="80" spans="1:25" s="25" customFormat="1" ht="29.25" customHeight="1" x14ac:dyDescent="0.25">
      <c r="A80" s="1240"/>
      <c r="B80" s="459" t="s">
        <v>183</v>
      </c>
      <c r="C80" s="461" t="s">
        <v>87</v>
      </c>
      <c r="D80" s="589"/>
      <c r="E80" s="589"/>
      <c r="F80" s="589"/>
      <c r="G80" s="589"/>
      <c r="H80" s="22"/>
      <c r="I80" s="458"/>
      <c r="J80" s="28"/>
      <c r="L80" s="55"/>
      <c r="M80" s="56"/>
      <c r="N80" s="545"/>
      <c r="O80" s="1334"/>
      <c r="P80" s="462"/>
      <c r="Q80" s="655"/>
      <c r="R80" s="656"/>
      <c r="S80" s="1329"/>
      <c r="T80" s="657"/>
      <c r="U80" s="658"/>
      <c r="V80" s="893">
        <v>6545</v>
      </c>
      <c r="W80" s="675"/>
      <c r="X80" s="907">
        <v>6950</v>
      </c>
      <c r="Y80" s="911"/>
    </row>
    <row r="81" spans="1:25" s="25" customFormat="1" ht="29.25" customHeight="1" thickBot="1" x14ac:dyDescent="0.3">
      <c r="A81" s="1240"/>
      <c r="B81" s="498" t="s">
        <v>184</v>
      </c>
      <c r="C81" s="499" t="s">
        <v>88</v>
      </c>
      <c r="D81" s="589"/>
      <c r="E81" s="589"/>
      <c r="F81" s="589"/>
      <c r="G81" s="589"/>
      <c r="H81" s="22"/>
      <c r="I81" s="458"/>
      <c r="J81" s="28"/>
      <c r="L81" s="55"/>
      <c r="M81" s="56"/>
      <c r="N81" s="545"/>
      <c r="O81" s="1335"/>
      <c r="P81" s="478"/>
      <c r="Q81" s="655"/>
      <c r="R81" s="656"/>
      <c r="S81" s="1329"/>
      <c r="T81" s="657"/>
      <c r="U81" s="662"/>
      <c r="V81" s="894">
        <v>13900</v>
      </c>
      <c r="W81" s="674"/>
      <c r="X81" s="908">
        <v>14800</v>
      </c>
      <c r="Y81" s="913"/>
    </row>
    <row r="82" spans="1:25" s="25" customFormat="1" ht="35.25" customHeight="1" x14ac:dyDescent="0.2">
      <c r="A82" s="1240"/>
      <c r="B82" s="479" t="s">
        <v>97</v>
      </c>
      <c r="C82" s="477"/>
      <c r="D82" s="480"/>
      <c r="E82" s="481"/>
      <c r="F82" s="359"/>
      <c r="G82" s="210"/>
      <c r="H82" s="474"/>
      <c r="I82" s="474"/>
      <c r="J82" s="473"/>
      <c r="K82" s="474"/>
      <c r="L82" s="196"/>
      <c r="M82" s="197"/>
      <c r="N82" s="596"/>
      <c r="O82" s="875">
        <v>250</v>
      </c>
      <c r="P82" s="512"/>
      <c r="Q82" s="664" t="s">
        <v>34</v>
      </c>
      <c r="R82" s="665"/>
      <c r="S82" s="901">
        <v>265</v>
      </c>
      <c r="T82" s="905"/>
      <c r="U82" s="598"/>
      <c r="V82" s="1330" t="s">
        <v>34</v>
      </c>
      <c r="W82" s="474"/>
      <c r="X82" s="907">
        <v>265</v>
      </c>
      <c r="Y82" s="905"/>
    </row>
    <row r="83" spans="1:25" s="25" customFormat="1" ht="27.75" customHeight="1" x14ac:dyDescent="0.2">
      <c r="A83" s="1240"/>
      <c r="B83" s="463" t="s">
        <v>153</v>
      </c>
      <c r="C83" s="627" t="s">
        <v>174</v>
      </c>
      <c r="D83" s="63" t="s">
        <v>11</v>
      </c>
      <c r="E83" s="445">
        <v>990</v>
      </c>
      <c r="F83" s="1275" t="s">
        <v>34</v>
      </c>
      <c r="G83" s="1276"/>
      <c r="H83" s="63" t="s">
        <v>11</v>
      </c>
      <c r="I83" s="7">
        <v>1030</v>
      </c>
      <c r="J83" s="28">
        <f>I83*$J$2</f>
        <v>30.9</v>
      </c>
      <c r="K83" s="64"/>
      <c r="L83" s="51">
        <f t="shared" ref="L83" si="36">I83+J83</f>
        <v>1060.9000000000001</v>
      </c>
      <c r="M83" s="48">
        <f t="shared" ref="M83" si="37">+L83/180</f>
        <v>5.8938888888888892</v>
      </c>
      <c r="N83" s="607"/>
      <c r="O83" s="897"/>
      <c r="P83" s="524"/>
      <c r="Q83" s="545" t="s">
        <v>34</v>
      </c>
      <c r="R83" s="666"/>
      <c r="S83" s="902"/>
      <c r="T83" s="853"/>
      <c r="U83" s="600"/>
      <c r="V83" s="1331"/>
      <c r="X83" s="909"/>
      <c r="Y83" s="853"/>
    </row>
    <row r="84" spans="1:25" s="25" customFormat="1" ht="29.25" customHeight="1" x14ac:dyDescent="0.2">
      <c r="A84" s="1240"/>
      <c r="B84" s="444" t="s">
        <v>77</v>
      </c>
      <c r="C84" s="609"/>
      <c r="D84" s="114" t="s">
        <v>11</v>
      </c>
      <c r="E84" s="89">
        <v>240</v>
      </c>
      <c r="F84" s="1275" t="s">
        <v>34</v>
      </c>
      <c r="G84" s="1276"/>
      <c r="H84" s="114" t="s">
        <v>11</v>
      </c>
      <c r="I84" s="60">
        <v>250</v>
      </c>
      <c r="J84" s="28"/>
      <c r="L84" s="51"/>
      <c r="M84" s="48"/>
      <c r="N84" s="607"/>
      <c r="O84" s="869">
        <v>250</v>
      </c>
      <c r="P84" s="524"/>
      <c r="Q84" s="545" t="s">
        <v>34</v>
      </c>
      <c r="R84" s="667"/>
      <c r="S84" s="903">
        <v>265</v>
      </c>
      <c r="T84" s="853"/>
      <c r="U84" s="600"/>
      <c r="V84" s="1331"/>
      <c r="X84" s="903">
        <v>265</v>
      </c>
      <c r="Y84" s="853"/>
    </row>
    <row r="85" spans="1:25" s="25" customFormat="1" ht="36.75" customHeight="1" thickBot="1" x14ac:dyDescent="0.25">
      <c r="A85" s="1241"/>
      <c r="B85" s="244" t="s">
        <v>78</v>
      </c>
      <c r="C85" s="668"/>
      <c r="D85" s="501" t="s">
        <v>11</v>
      </c>
      <c r="E85" s="446">
        <v>170</v>
      </c>
      <c r="F85" s="1277" t="s">
        <v>34</v>
      </c>
      <c r="G85" s="1278"/>
      <c r="H85" s="501" t="s">
        <v>11</v>
      </c>
      <c r="I85" s="243">
        <v>180</v>
      </c>
      <c r="J85" s="475"/>
      <c r="K85" s="476"/>
      <c r="L85" s="193"/>
      <c r="M85" s="141"/>
      <c r="N85" s="614"/>
      <c r="O85" s="871">
        <v>180</v>
      </c>
      <c r="P85" s="559"/>
      <c r="Q85" s="669" t="s">
        <v>34</v>
      </c>
      <c r="R85" s="670"/>
      <c r="S85" s="904">
        <v>200</v>
      </c>
      <c r="T85" s="855"/>
      <c r="U85" s="615"/>
      <c r="V85" s="1332"/>
      <c r="W85" s="476"/>
      <c r="X85" s="904">
        <v>200</v>
      </c>
      <c r="Y85" s="855"/>
    </row>
    <row r="88" spans="1:25" x14ac:dyDescent="0.2">
      <c r="P88" s="1">
        <f>6750/180</f>
        <v>37.5</v>
      </c>
    </row>
    <row r="89" spans="1:25" x14ac:dyDescent="0.2">
      <c r="P89" s="1">
        <f>37.5*20</f>
        <v>750</v>
      </c>
    </row>
  </sheetData>
  <mergeCells count="53">
    <mergeCell ref="F36:G36"/>
    <mergeCell ref="F37:G37"/>
    <mergeCell ref="A1:Y1"/>
    <mergeCell ref="D2:E2"/>
    <mergeCell ref="F2:G2"/>
    <mergeCell ref="H2:I2"/>
    <mergeCell ref="K2:L2"/>
    <mergeCell ref="A3:A9"/>
    <mergeCell ref="A10:A15"/>
    <mergeCell ref="A16:A28"/>
    <mergeCell ref="A30:A31"/>
    <mergeCell ref="A32:A35"/>
    <mergeCell ref="A36:A37"/>
    <mergeCell ref="A55:A63"/>
    <mergeCell ref="F55:G55"/>
    <mergeCell ref="V55:V63"/>
    <mergeCell ref="A38:A39"/>
    <mergeCell ref="A41:A43"/>
    <mergeCell ref="A44:A49"/>
    <mergeCell ref="F49:G49"/>
    <mergeCell ref="A50:A52"/>
    <mergeCell ref="D54:E54"/>
    <mergeCell ref="F54:G54"/>
    <mergeCell ref="D63:E63"/>
    <mergeCell ref="F63:G63"/>
    <mergeCell ref="H54:I54"/>
    <mergeCell ref="K54:L54"/>
    <mergeCell ref="O54:P54"/>
    <mergeCell ref="X55:X63"/>
    <mergeCell ref="F56:G56"/>
    <mergeCell ref="F59:G59"/>
    <mergeCell ref="F61:G61"/>
    <mergeCell ref="F62:G62"/>
    <mergeCell ref="A64:A65"/>
    <mergeCell ref="V64:V65"/>
    <mergeCell ref="X64:X65"/>
    <mergeCell ref="A66:A68"/>
    <mergeCell ref="F66:G66"/>
    <mergeCell ref="V66:V68"/>
    <mergeCell ref="X66:X68"/>
    <mergeCell ref="F67:G67"/>
    <mergeCell ref="F68:G68"/>
    <mergeCell ref="A69:A73"/>
    <mergeCell ref="D75:E75"/>
    <mergeCell ref="F75:G75"/>
    <mergeCell ref="O75:P75"/>
    <mergeCell ref="A76:A85"/>
    <mergeCell ref="O76:O81"/>
    <mergeCell ref="S76:S81"/>
    <mergeCell ref="V82:V85"/>
    <mergeCell ref="F83:G83"/>
    <mergeCell ref="F84:G84"/>
    <mergeCell ref="F85:G8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fitToHeight="4" orientation="landscape" r:id="rId1"/>
  <headerFooter>
    <oddHeader>&amp;L&amp;G&amp;CAppendix 4</oddHeader>
    <oddFooter>&amp;L&amp;Z&amp;F&amp;R&amp;D</oddFooter>
  </headerFooter>
  <rowBreaks count="2" manualBreakCount="2">
    <brk id="52" max="24" man="1"/>
    <brk id="73" max="24" man="1"/>
  </rowBreaks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ED91A-0A90-4739-A1CB-F982CBB8D0F5}">
  <dimension ref="A1:AA4"/>
  <sheetViews>
    <sheetView workbookViewId="0">
      <selection sqref="A1:XFD2"/>
    </sheetView>
  </sheetViews>
  <sheetFormatPr defaultRowHeight="12.75" x14ac:dyDescent="0.2"/>
  <sheetData>
    <row r="1" spans="1:27" s="1" customFormat="1" ht="81.95" customHeight="1" x14ac:dyDescent="0.2">
      <c r="A1" s="1343"/>
      <c r="B1" s="1343"/>
      <c r="C1" s="1343"/>
      <c r="D1" s="1343"/>
      <c r="E1" s="1343"/>
      <c r="F1" s="1343"/>
      <c r="G1" s="1343"/>
      <c r="K1" s="25"/>
      <c r="L1" s="25"/>
      <c r="M1" s="46"/>
      <c r="O1" s="50"/>
      <c r="T1" s="52"/>
      <c r="U1" s="416"/>
      <c r="W1" s="52"/>
    </row>
    <row r="2" spans="1:27" s="1" customFormat="1" ht="27.6" customHeight="1" x14ac:dyDescent="0.2">
      <c r="A2" s="1344" t="s">
        <v>4</v>
      </c>
      <c r="B2" s="1345"/>
      <c r="C2" s="1345"/>
      <c r="D2" s="1345"/>
      <c r="E2" s="1345"/>
      <c r="F2" s="1345"/>
      <c r="G2" s="1345"/>
      <c r="H2" s="2"/>
      <c r="I2" s="2"/>
      <c r="J2" s="2"/>
      <c r="K2" s="26"/>
      <c r="L2" s="26"/>
      <c r="M2" s="47"/>
      <c r="N2" s="53"/>
      <c r="O2" s="54"/>
      <c r="P2" s="53"/>
      <c r="Q2" s="53"/>
      <c r="R2" s="54"/>
      <c r="S2" s="53"/>
      <c r="T2" s="53"/>
      <c r="U2" s="417"/>
      <c r="W2" s="52"/>
    </row>
    <row r="3" spans="1:27" s="1" customFormat="1" ht="15.75" customHeight="1" thickBot="1" x14ac:dyDescent="0.25">
      <c r="A3" s="3"/>
      <c r="B3" s="3"/>
      <c r="C3" s="3"/>
      <c r="D3" s="3"/>
      <c r="E3" s="3"/>
      <c r="F3" s="3"/>
      <c r="G3" s="3"/>
      <c r="K3" s="25"/>
      <c r="L3" s="25"/>
      <c r="M3" s="46"/>
      <c r="O3" s="50"/>
      <c r="S3" s="50" t="s">
        <v>92</v>
      </c>
      <c r="T3" s="52"/>
      <c r="U3" s="416"/>
      <c r="W3" s="52"/>
    </row>
    <row r="4" spans="1:27" s="1" customFormat="1" ht="89.1" customHeight="1" thickBot="1" x14ac:dyDescent="0.25">
      <c r="A4" s="152" t="s">
        <v>5</v>
      </c>
      <c r="B4" s="153" t="s">
        <v>6</v>
      </c>
      <c r="C4" s="190" t="s">
        <v>7</v>
      </c>
      <c r="D4" s="1258" t="s">
        <v>0</v>
      </c>
      <c r="E4" s="1259"/>
      <c r="F4" s="1346" t="s">
        <v>8</v>
      </c>
      <c r="G4" s="1347"/>
      <c r="H4" s="1262" t="s">
        <v>1</v>
      </c>
      <c r="I4" s="1263"/>
      <c r="J4" s="191">
        <v>0.03</v>
      </c>
      <c r="K4" s="1264" t="s">
        <v>3</v>
      </c>
      <c r="L4" s="1265"/>
      <c r="M4" s="155"/>
      <c r="N4" s="156" t="s">
        <v>79</v>
      </c>
      <c r="O4" s="1337" t="s">
        <v>3</v>
      </c>
      <c r="P4" s="1338"/>
      <c r="Q4" s="192" t="s">
        <v>80</v>
      </c>
      <c r="R4" s="411">
        <v>0.05</v>
      </c>
      <c r="S4" s="1339" t="s">
        <v>136</v>
      </c>
      <c r="T4" s="1340"/>
      <c r="U4" s="418" t="s">
        <v>137</v>
      </c>
      <c r="V4" s="1341" t="s">
        <v>81</v>
      </c>
      <c r="W4" s="1342"/>
      <c r="X4" s="411">
        <v>0.05</v>
      </c>
      <c r="Y4" s="1339" t="s">
        <v>136</v>
      </c>
      <c r="Z4" s="1340"/>
      <c r="AA4" s="418" t="s">
        <v>137</v>
      </c>
    </row>
  </sheetData>
  <mergeCells count="10">
    <mergeCell ref="O4:P4"/>
    <mergeCell ref="S4:T4"/>
    <mergeCell ref="V4:W4"/>
    <mergeCell ref="Y4:Z4"/>
    <mergeCell ref="A1:G1"/>
    <mergeCell ref="A2:G2"/>
    <mergeCell ref="D4:E4"/>
    <mergeCell ref="F4:G4"/>
    <mergeCell ref="H4:I4"/>
    <mergeCell ref="K4:L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F229-2A7E-4237-AD05-4A8026774DCB}">
  <dimension ref="A1:R59"/>
  <sheetViews>
    <sheetView topLeftCell="A4" workbookViewId="0">
      <selection activeCell="A4" sqref="A1:XFD1048576"/>
    </sheetView>
  </sheetViews>
  <sheetFormatPr defaultColWidth="9.33203125" defaultRowHeight="15" x14ac:dyDescent="0.2"/>
  <cols>
    <col min="1" max="1" width="22" style="1" customWidth="1"/>
    <col min="2" max="2" width="42" style="1" customWidth="1"/>
    <col min="3" max="3" width="23.33203125" style="1" customWidth="1"/>
    <col min="4" max="4" width="6.83203125" style="1" customWidth="1"/>
    <col min="5" max="5" width="11.5" style="1" customWidth="1"/>
    <col min="6" max="7" width="9.33203125" style="1"/>
    <col min="8" max="8" width="22.33203125" style="1" hidden="1" customWidth="1"/>
    <col min="9" max="10" width="0" style="25" hidden="1" customWidth="1"/>
    <col min="11" max="11" width="0" style="46" hidden="1" customWidth="1"/>
    <col min="12" max="12" width="17.83203125" style="71" customWidth="1"/>
    <col min="13" max="13" width="35.1640625" style="57" customWidth="1"/>
    <col min="14" max="14" width="0" style="52" hidden="1" customWidth="1"/>
    <col min="15" max="15" width="15.1640625" style="102" customWidth="1"/>
    <col min="16" max="16" width="29.33203125" style="1" customWidth="1"/>
    <col min="17" max="16384" width="9.33203125" style="1"/>
  </cols>
  <sheetData>
    <row r="1" spans="1:16" ht="81.95" customHeight="1" x14ac:dyDescent="0.2">
      <c r="A1" s="1343"/>
      <c r="B1" s="1343"/>
      <c r="C1" s="1343"/>
      <c r="D1" s="1343"/>
      <c r="E1" s="1343"/>
    </row>
    <row r="2" spans="1:16" ht="27.6" customHeight="1" x14ac:dyDescent="0.2">
      <c r="A2" s="1344" t="s">
        <v>4</v>
      </c>
      <c r="B2" s="1345"/>
      <c r="C2" s="1345"/>
      <c r="D2" s="1345"/>
      <c r="E2" s="1345"/>
      <c r="F2" s="2"/>
      <c r="G2" s="2"/>
      <c r="H2" s="2"/>
      <c r="I2" s="26"/>
      <c r="J2" s="26"/>
      <c r="K2" s="47"/>
      <c r="L2" s="49"/>
      <c r="M2" s="96"/>
      <c r="N2" s="2"/>
      <c r="O2" s="115"/>
    </row>
    <row r="3" spans="1:16" ht="15.75" customHeight="1" thickBot="1" x14ac:dyDescent="0.25">
      <c r="A3" s="3"/>
      <c r="B3" s="3"/>
      <c r="C3" s="3"/>
      <c r="D3" s="3"/>
      <c r="E3" s="3"/>
      <c r="M3" s="57" t="s">
        <v>92</v>
      </c>
    </row>
    <row r="4" spans="1:16" ht="89.1" customHeight="1" thickBot="1" x14ac:dyDescent="0.25">
      <c r="A4" s="152" t="s">
        <v>5</v>
      </c>
      <c r="B4" s="153" t="s">
        <v>6</v>
      </c>
      <c r="C4" s="153" t="s">
        <v>7</v>
      </c>
      <c r="D4" s="1346" t="s">
        <v>8</v>
      </c>
      <c r="E4" s="1361"/>
      <c r="F4" s="1362" t="s">
        <v>2</v>
      </c>
      <c r="G4" s="1363"/>
      <c r="H4" s="154">
        <v>0.03</v>
      </c>
      <c r="I4" s="1264" t="s">
        <v>81</v>
      </c>
      <c r="J4" s="1265"/>
      <c r="K4" s="155"/>
      <c r="L4" s="156" t="s">
        <v>79</v>
      </c>
      <c r="M4" s="1341" t="s">
        <v>81</v>
      </c>
      <c r="N4" s="1342"/>
      <c r="O4" s="157" t="s">
        <v>80</v>
      </c>
      <c r="P4" s="214" t="s">
        <v>93</v>
      </c>
    </row>
    <row r="5" spans="1:16" ht="34.5" customHeight="1" x14ac:dyDescent="0.2">
      <c r="A5" s="1353" t="s">
        <v>9</v>
      </c>
      <c r="B5" s="158" t="s">
        <v>10</v>
      </c>
      <c r="C5" s="145"/>
      <c r="D5" s="35" t="s">
        <v>11</v>
      </c>
      <c r="E5" s="146">
        <v>6600</v>
      </c>
      <c r="F5" s="35" t="s">
        <v>11</v>
      </c>
      <c r="G5" s="36">
        <v>6850</v>
      </c>
      <c r="H5" s="126">
        <f>G5*$H$4</f>
        <v>205.5</v>
      </c>
      <c r="I5" s="127" t="s">
        <v>11</v>
      </c>
      <c r="J5" s="128">
        <f>G5+H5</f>
        <v>7055.5</v>
      </c>
      <c r="K5" s="105">
        <f>ROUND(J5/180,2)</f>
        <v>39.200000000000003</v>
      </c>
      <c r="L5" s="129">
        <f>MROUND(K5,1)</f>
        <v>39</v>
      </c>
      <c r="M5" s="72">
        <f>+L5*180</f>
        <v>7020</v>
      </c>
      <c r="N5" s="106">
        <f>+M5-G5</f>
        <v>170</v>
      </c>
      <c r="O5" s="130">
        <f>+N5/J5</f>
        <v>2.4094677910849693E-2</v>
      </c>
      <c r="P5" s="131"/>
    </row>
    <row r="6" spans="1:16" ht="16.5" customHeight="1" x14ac:dyDescent="0.2">
      <c r="A6" s="1354"/>
      <c r="B6" s="82" t="s">
        <v>82</v>
      </c>
      <c r="C6" s="76"/>
      <c r="D6" s="23" t="s">
        <v>11</v>
      </c>
      <c r="E6" s="83" t="s">
        <v>34</v>
      </c>
      <c r="F6" s="23" t="s">
        <v>11</v>
      </c>
      <c r="G6" s="85">
        <v>14900</v>
      </c>
      <c r="H6" s="65">
        <f t="shared" ref="H6:H7" si="0">G6*$H$4</f>
        <v>447</v>
      </c>
      <c r="I6" s="22" t="s">
        <v>11</v>
      </c>
      <c r="J6" s="27">
        <f t="shared" ref="J6:J7" si="1">G6+H6</f>
        <v>15347</v>
      </c>
      <c r="K6" s="48">
        <f t="shared" ref="K6:K7" si="2">ROUND(J6/180,2)</f>
        <v>85.26</v>
      </c>
      <c r="L6" s="71">
        <f t="shared" ref="L6:L7" si="3">MROUND(K6,1)</f>
        <v>85</v>
      </c>
      <c r="M6" s="73">
        <f t="shared" ref="M6:M7" si="4">+L6*180</f>
        <v>15300</v>
      </c>
      <c r="N6" s="8">
        <f t="shared" ref="N6:N7" si="5">+M6-G6</f>
        <v>400</v>
      </c>
      <c r="O6" s="102">
        <f t="shared" ref="O6:O7" si="6">+N6/J6</f>
        <v>2.6063725809604484E-2</v>
      </c>
      <c r="P6" s="132"/>
    </row>
    <row r="7" spans="1:16" ht="34.5" customHeight="1" x14ac:dyDescent="0.2">
      <c r="A7" s="1354"/>
      <c r="B7" s="82" t="s">
        <v>85</v>
      </c>
      <c r="C7" s="76"/>
      <c r="D7" s="23" t="s">
        <v>11</v>
      </c>
      <c r="E7" s="83" t="s">
        <v>34</v>
      </c>
      <c r="F7" s="23" t="s">
        <v>11</v>
      </c>
      <c r="G7" s="85">
        <v>14900</v>
      </c>
      <c r="H7" s="65">
        <f t="shared" si="0"/>
        <v>447</v>
      </c>
      <c r="I7" s="22" t="s">
        <v>11</v>
      </c>
      <c r="J7" s="27">
        <f t="shared" si="1"/>
        <v>15347</v>
      </c>
      <c r="K7" s="48">
        <f t="shared" si="2"/>
        <v>85.26</v>
      </c>
      <c r="L7" s="71">
        <f t="shared" si="3"/>
        <v>85</v>
      </c>
      <c r="M7" s="73">
        <f t="shared" si="4"/>
        <v>15300</v>
      </c>
      <c r="N7" s="8">
        <f t="shared" si="5"/>
        <v>400</v>
      </c>
      <c r="O7" s="102">
        <f t="shared" si="6"/>
        <v>2.6063725809604484E-2</v>
      </c>
      <c r="P7" s="132"/>
    </row>
    <row r="8" spans="1:16" ht="34.5" customHeight="1" x14ac:dyDescent="0.2">
      <c r="A8" s="1354"/>
      <c r="B8" s="9" t="s">
        <v>12</v>
      </c>
      <c r="C8" s="10"/>
      <c r="D8" s="11" t="s">
        <v>11</v>
      </c>
      <c r="E8" s="30">
        <v>12360</v>
      </c>
      <c r="F8" s="11" t="s">
        <v>11</v>
      </c>
      <c r="G8" s="38">
        <v>12700</v>
      </c>
      <c r="H8" s="65">
        <f t="shared" ref="H8:H52" si="7">G8*$H$4</f>
        <v>381</v>
      </c>
      <c r="I8" s="22" t="s">
        <v>11</v>
      </c>
      <c r="J8" s="27">
        <f t="shared" ref="J8:J52" si="8">G8+H8</f>
        <v>13081</v>
      </c>
      <c r="K8" s="48">
        <f t="shared" ref="K8:K52" si="9">ROUND(J8/180,2)</f>
        <v>72.67</v>
      </c>
      <c r="L8" s="71">
        <f t="shared" ref="L8:L43" si="10">MROUND(K8,1)</f>
        <v>73</v>
      </c>
      <c r="M8" s="73">
        <f t="shared" ref="M8:M52" si="11">+L8*180</f>
        <v>13140</v>
      </c>
      <c r="N8" s="8">
        <f t="shared" ref="N8:N43" si="12">+M8-G8</f>
        <v>440</v>
      </c>
      <c r="O8" s="102">
        <f t="shared" ref="O8:O43" si="13">+N8/J8</f>
        <v>3.3636572127513184E-2</v>
      </c>
      <c r="P8" s="132"/>
    </row>
    <row r="9" spans="1:16" ht="16.5" customHeight="1" x14ac:dyDescent="0.2">
      <c r="A9" s="1354"/>
      <c r="B9" s="12" t="s">
        <v>13</v>
      </c>
      <c r="C9" s="5"/>
      <c r="D9" s="6" t="s">
        <v>11</v>
      </c>
      <c r="E9" s="29">
        <v>6600</v>
      </c>
      <c r="F9" s="6" t="s">
        <v>11</v>
      </c>
      <c r="G9" s="40">
        <v>6850</v>
      </c>
      <c r="H9" s="65">
        <f t="shared" si="7"/>
        <v>205.5</v>
      </c>
      <c r="I9" s="22" t="s">
        <v>11</v>
      </c>
      <c r="J9" s="27">
        <f t="shared" si="8"/>
        <v>7055.5</v>
      </c>
      <c r="K9" s="48">
        <f t="shared" si="9"/>
        <v>39.200000000000003</v>
      </c>
      <c r="L9" s="71">
        <f t="shared" si="10"/>
        <v>39</v>
      </c>
      <c r="M9" s="73">
        <f t="shared" si="11"/>
        <v>7020</v>
      </c>
      <c r="N9" s="8">
        <f t="shared" si="12"/>
        <v>170</v>
      </c>
      <c r="O9" s="102">
        <f t="shared" si="13"/>
        <v>2.4094677910849693E-2</v>
      </c>
      <c r="P9" s="132"/>
    </row>
    <row r="10" spans="1:16" ht="34.5" customHeight="1" x14ac:dyDescent="0.2">
      <c r="A10" s="1354"/>
      <c r="B10" s="12" t="s">
        <v>14</v>
      </c>
      <c r="C10" s="5"/>
      <c r="D10" s="6" t="s">
        <v>11</v>
      </c>
      <c r="E10" s="29">
        <v>13950</v>
      </c>
      <c r="F10" s="6" t="s">
        <v>11</v>
      </c>
      <c r="G10" s="40">
        <v>14300</v>
      </c>
      <c r="H10" s="65">
        <f t="shared" si="7"/>
        <v>429</v>
      </c>
      <c r="I10" s="22" t="s">
        <v>11</v>
      </c>
      <c r="J10" s="27">
        <f t="shared" si="8"/>
        <v>14729</v>
      </c>
      <c r="K10" s="48">
        <f t="shared" si="9"/>
        <v>81.83</v>
      </c>
      <c r="L10" s="71">
        <v>81.8</v>
      </c>
      <c r="M10" s="73">
        <f t="shared" si="11"/>
        <v>14724</v>
      </c>
      <c r="N10" s="8">
        <f t="shared" si="12"/>
        <v>424</v>
      </c>
      <c r="O10" s="102">
        <f t="shared" si="13"/>
        <v>2.8786747233349175E-2</v>
      </c>
      <c r="P10" s="132"/>
    </row>
    <row r="11" spans="1:16" ht="16.5" customHeight="1" thickBot="1" x14ac:dyDescent="0.25">
      <c r="A11" s="1355"/>
      <c r="B11" s="147" t="s">
        <v>15</v>
      </c>
      <c r="C11" s="148"/>
      <c r="D11" s="149" t="s">
        <v>11</v>
      </c>
      <c r="E11" s="150">
        <v>15500</v>
      </c>
      <c r="F11" s="149" t="s">
        <v>11</v>
      </c>
      <c r="G11" s="151">
        <v>15700</v>
      </c>
      <c r="H11" s="138">
        <f t="shared" si="7"/>
        <v>471</v>
      </c>
      <c r="I11" s="139" t="s">
        <v>11</v>
      </c>
      <c r="J11" s="140">
        <f t="shared" si="8"/>
        <v>16171</v>
      </c>
      <c r="K11" s="141">
        <f t="shared" si="9"/>
        <v>89.84</v>
      </c>
      <c r="L11" s="142">
        <v>89</v>
      </c>
      <c r="M11" s="74">
        <f t="shared" si="11"/>
        <v>16020</v>
      </c>
      <c r="N11" s="109">
        <f t="shared" si="12"/>
        <v>320</v>
      </c>
      <c r="O11" s="143">
        <f t="shared" si="13"/>
        <v>1.9788510296209264E-2</v>
      </c>
      <c r="P11" s="45"/>
    </row>
    <row r="12" spans="1:16" ht="16.5" customHeight="1" x14ac:dyDescent="0.2">
      <c r="A12" s="1348" t="s">
        <v>18</v>
      </c>
      <c r="B12" s="144" t="s">
        <v>16</v>
      </c>
      <c r="C12" s="145"/>
      <c r="D12" s="35" t="s">
        <v>11</v>
      </c>
      <c r="E12" s="146">
        <v>13950</v>
      </c>
      <c r="F12" s="35" t="s">
        <v>11</v>
      </c>
      <c r="G12" s="36">
        <v>14300</v>
      </c>
      <c r="H12" s="126">
        <f t="shared" si="7"/>
        <v>429</v>
      </c>
      <c r="I12" s="127" t="s">
        <v>11</v>
      </c>
      <c r="J12" s="128">
        <f t="shared" si="8"/>
        <v>14729</v>
      </c>
      <c r="K12" s="105">
        <f>ROUND(J12/120,2)</f>
        <v>122.74</v>
      </c>
      <c r="L12" s="129">
        <v>122</v>
      </c>
      <c r="M12" s="72">
        <f>+L12*120</f>
        <v>14640</v>
      </c>
      <c r="N12" s="106">
        <f t="shared" si="12"/>
        <v>340</v>
      </c>
      <c r="O12" s="130">
        <f t="shared" si="13"/>
        <v>2.3083712404100752E-2</v>
      </c>
      <c r="P12" s="131"/>
    </row>
    <row r="13" spans="1:16" ht="52.5" customHeight="1" x14ac:dyDescent="0.2">
      <c r="A13" s="1356"/>
      <c r="B13" s="9" t="s">
        <v>17</v>
      </c>
      <c r="C13" s="10"/>
      <c r="D13" s="11" t="s">
        <v>11</v>
      </c>
      <c r="E13" s="30">
        <v>13950</v>
      </c>
      <c r="F13" s="11" t="s">
        <v>11</v>
      </c>
      <c r="G13" s="38">
        <v>14300</v>
      </c>
      <c r="H13" s="65">
        <f t="shared" si="7"/>
        <v>429</v>
      </c>
      <c r="I13" s="22" t="s">
        <v>11</v>
      </c>
      <c r="J13" s="27">
        <f t="shared" si="8"/>
        <v>14729</v>
      </c>
      <c r="K13" s="48">
        <f t="shared" si="9"/>
        <v>81.83</v>
      </c>
      <c r="L13" s="71">
        <v>81.8</v>
      </c>
      <c r="M13" s="73">
        <f t="shared" si="11"/>
        <v>14724</v>
      </c>
      <c r="N13" s="8">
        <f t="shared" si="12"/>
        <v>424</v>
      </c>
      <c r="O13" s="102">
        <f t="shared" si="13"/>
        <v>2.8786747233349175E-2</v>
      </c>
      <c r="P13" s="132"/>
    </row>
    <row r="14" spans="1:16" ht="16.5" customHeight="1" x14ac:dyDescent="0.2">
      <c r="A14" s="1356"/>
      <c r="B14" s="9" t="s">
        <v>19</v>
      </c>
      <c r="C14" s="10"/>
      <c r="D14" s="11" t="s">
        <v>11</v>
      </c>
      <c r="E14" s="30">
        <v>13950</v>
      </c>
      <c r="F14" s="11" t="s">
        <v>11</v>
      </c>
      <c r="G14" s="38">
        <v>14300</v>
      </c>
      <c r="H14" s="65">
        <f t="shared" si="7"/>
        <v>429</v>
      </c>
      <c r="I14" s="22" t="s">
        <v>11</v>
      </c>
      <c r="J14" s="27">
        <f t="shared" si="8"/>
        <v>14729</v>
      </c>
      <c r="K14" s="48">
        <f t="shared" si="9"/>
        <v>81.83</v>
      </c>
      <c r="L14" s="71">
        <v>81.8</v>
      </c>
      <c r="M14" s="73">
        <f t="shared" si="11"/>
        <v>14724</v>
      </c>
      <c r="N14" s="8">
        <f t="shared" si="12"/>
        <v>424</v>
      </c>
      <c r="O14" s="102">
        <f t="shared" si="13"/>
        <v>2.8786747233349175E-2</v>
      </c>
      <c r="P14" s="132"/>
    </row>
    <row r="15" spans="1:16" ht="16.5" customHeight="1" x14ac:dyDescent="0.25">
      <c r="A15" s="1356"/>
      <c r="B15" s="13" t="s">
        <v>20</v>
      </c>
      <c r="C15" s="14"/>
      <c r="D15" s="15" t="s">
        <v>11</v>
      </c>
      <c r="E15" s="31">
        <v>6500</v>
      </c>
      <c r="F15" s="15" t="s">
        <v>11</v>
      </c>
      <c r="G15" s="42">
        <v>6750</v>
      </c>
      <c r="H15" s="65">
        <f t="shared" si="7"/>
        <v>202.5</v>
      </c>
      <c r="I15" s="22" t="s">
        <v>11</v>
      </c>
      <c r="J15" s="27">
        <f t="shared" si="8"/>
        <v>6952.5</v>
      </c>
      <c r="K15" s="48">
        <f t="shared" si="9"/>
        <v>38.630000000000003</v>
      </c>
      <c r="L15" s="71">
        <v>38.5</v>
      </c>
      <c r="M15" s="73">
        <f t="shared" si="11"/>
        <v>6930</v>
      </c>
      <c r="N15" s="8">
        <f t="shared" si="12"/>
        <v>180</v>
      </c>
      <c r="O15" s="102">
        <f t="shared" si="13"/>
        <v>2.5889967637540454E-2</v>
      </c>
      <c r="P15" s="132"/>
    </row>
    <row r="16" spans="1:16" ht="16.5" customHeight="1" x14ac:dyDescent="0.2">
      <c r="A16" s="1356"/>
      <c r="B16" s="9" t="s">
        <v>21</v>
      </c>
      <c r="C16" s="10"/>
      <c r="D16" s="11" t="s">
        <v>11</v>
      </c>
      <c r="E16" s="30">
        <v>13950</v>
      </c>
      <c r="F16" s="11" t="s">
        <v>11</v>
      </c>
      <c r="G16" s="38">
        <v>14300</v>
      </c>
      <c r="H16" s="65">
        <f t="shared" si="7"/>
        <v>429</v>
      </c>
      <c r="I16" s="22" t="s">
        <v>11</v>
      </c>
      <c r="J16" s="27">
        <f t="shared" si="8"/>
        <v>14729</v>
      </c>
      <c r="K16" s="48">
        <f t="shared" si="9"/>
        <v>81.83</v>
      </c>
      <c r="L16" s="71">
        <v>81.8</v>
      </c>
      <c r="M16" s="73">
        <f t="shared" si="11"/>
        <v>14724</v>
      </c>
      <c r="N16" s="8">
        <f t="shared" si="12"/>
        <v>424</v>
      </c>
      <c r="O16" s="102">
        <f t="shared" si="13"/>
        <v>2.8786747233349175E-2</v>
      </c>
      <c r="P16" s="132"/>
    </row>
    <row r="17" spans="1:18" ht="34.5" customHeight="1" thickBot="1" x14ac:dyDescent="0.25">
      <c r="A17" s="1349"/>
      <c r="B17" s="147" t="s">
        <v>22</v>
      </c>
      <c r="C17" s="148"/>
      <c r="D17" s="149" t="s">
        <v>11</v>
      </c>
      <c r="E17" s="150">
        <v>13950</v>
      </c>
      <c r="F17" s="149" t="s">
        <v>11</v>
      </c>
      <c r="G17" s="151">
        <v>14300</v>
      </c>
      <c r="H17" s="138">
        <f t="shared" si="7"/>
        <v>429</v>
      </c>
      <c r="I17" s="139" t="s">
        <v>11</v>
      </c>
      <c r="J17" s="140">
        <f t="shared" si="8"/>
        <v>14729</v>
      </c>
      <c r="K17" s="141">
        <f t="shared" si="9"/>
        <v>81.83</v>
      </c>
      <c r="L17" s="142">
        <v>81.8</v>
      </c>
      <c r="M17" s="74">
        <f t="shared" si="11"/>
        <v>14724</v>
      </c>
      <c r="N17" s="109">
        <f t="shared" si="12"/>
        <v>424</v>
      </c>
      <c r="O17" s="143">
        <f t="shared" si="13"/>
        <v>2.8786747233349175E-2</v>
      </c>
      <c r="P17" s="45"/>
    </row>
    <row r="18" spans="1:18" ht="34.5" customHeight="1" x14ac:dyDescent="0.2">
      <c r="A18" s="1350" t="s">
        <v>25</v>
      </c>
      <c r="B18" s="121" t="s">
        <v>23</v>
      </c>
      <c r="C18" s="122"/>
      <c r="D18" s="123" t="s">
        <v>11</v>
      </c>
      <c r="E18" s="124">
        <v>13950</v>
      </c>
      <c r="F18" s="123" t="s">
        <v>11</v>
      </c>
      <c r="G18" s="125">
        <v>14300</v>
      </c>
      <c r="H18" s="126">
        <f t="shared" si="7"/>
        <v>429</v>
      </c>
      <c r="I18" s="127" t="s">
        <v>11</v>
      </c>
      <c r="J18" s="128">
        <f t="shared" si="8"/>
        <v>14729</v>
      </c>
      <c r="K18" s="105">
        <f t="shared" si="9"/>
        <v>81.83</v>
      </c>
      <c r="L18" s="129">
        <v>81.8</v>
      </c>
      <c r="M18" s="72">
        <f t="shared" si="11"/>
        <v>14724</v>
      </c>
      <c r="N18" s="106">
        <f t="shared" si="12"/>
        <v>424</v>
      </c>
      <c r="O18" s="130">
        <f t="shared" si="13"/>
        <v>2.8786747233349175E-2</v>
      </c>
      <c r="P18" s="133">
        <v>14724</v>
      </c>
    </row>
    <row r="19" spans="1:18" ht="16.5" customHeight="1" x14ac:dyDescent="0.2">
      <c r="A19" s="1351"/>
      <c r="B19" s="16" t="s">
        <v>24</v>
      </c>
      <c r="C19" s="5"/>
      <c r="D19" s="6" t="s">
        <v>11</v>
      </c>
      <c r="E19" s="29">
        <v>13950</v>
      </c>
      <c r="F19" s="6" t="s">
        <v>11</v>
      </c>
      <c r="G19" s="40">
        <v>14300</v>
      </c>
      <c r="H19" s="65">
        <f t="shared" si="7"/>
        <v>429</v>
      </c>
      <c r="I19" s="22" t="s">
        <v>11</v>
      </c>
      <c r="J19" s="27">
        <f t="shared" si="8"/>
        <v>14729</v>
      </c>
      <c r="K19" s="48">
        <f t="shared" si="9"/>
        <v>81.83</v>
      </c>
      <c r="L19" s="71">
        <v>81.8</v>
      </c>
      <c r="M19" s="73">
        <f t="shared" si="11"/>
        <v>14724</v>
      </c>
      <c r="N19" s="8">
        <f t="shared" si="12"/>
        <v>424</v>
      </c>
      <c r="O19" s="102">
        <f t="shared" si="13"/>
        <v>2.8786747233349175E-2</v>
      </c>
      <c r="P19" s="133">
        <v>14724</v>
      </c>
    </row>
    <row r="20" spans="1:18" ht="16.5" customHeight="1" x14ac:dyDescent="0.2">
      <c r="A20" s="1351"/>
      <c r="B20" s="4" t="s">
        <v>26</v>
      </c>
      <c r="C20" s="5"/>
      <c r="D20" s="6" t="s">
        <v>11</v>
      </c>
      <c r="E20" s="29">
        <v>14300</v>
      </c>
      <c r="F20" s="6" t="s">
        <v>11</v>
      </c>
      <c r="G20" s="40">
        <v>14900</v>
      </c>
      <c r="H20" s="65">
        <f t="shared" si="7"/>
        <v>447</v>
      </c>
      <c r="I20" s="22" t="s">
        <v>11</v>
      </c>
      <c r="J20" s="27">
        <f t="shared" si="8"/>
        <v>15347</v>
      </c>
      <c r="K20" s="48">
        <f t="shared" si="9"/>
        <v>85.26</v>
      </c>
      <c r="L20" s="71">
        <f t="shared" si="10"/>
        <v>85</v>
      </c>
      <c r="M20" s="73">
        <f t="shared" si="11"/>
        <v>15300</v>
      </c>
      <c r="N20" s="8">
        <f t="shared" si="12"/>
        <v>400</v>
      </c>
      <c r="O20" s="102">
        <f t="shared" si="13"/>
        <v>2.6063725809604484E-2</v>
      </c>
      <c r="P20" s="133">
        <v>15300</v>
      </c>
    </row>
    <row r="21" spans="1:18" ht="34.5" customHeight="1" x14ac:dyDescent="0.2">
      <c r="A21" s="1351"/>
      <c r="B21" s="9" t="s">
        <v>27</v>
      </c>
      <c r="C21" s="10"/>
      <c r="D21" s="11" t="s">
        <v>11</v>
      </c>
      <c r="E21" s="30">
        <v>14300</v>
      </c>
      <c r="F21" s="11" t="s">
        <v>11</v>
      </c>
      <c r="G21" s="38">
        <v>14900</v>
      </c>
      <c r="H21" s="65">
        <f t="shared" si="7"/>
        <v>447</v>
      </c>
      <c r="I21" s="22" t="s">
        <v>11</v>
      </c>
      <c r="J21" s="27">
        <f t="shared" si="8"/>
        <v>15347</v>
      </c>
      <c r="K21" s="48">
        <f t="shared" si="9"/>
        <v>85.26</v>
      </c>
      <c r="L21" s="71">
        <f t="shared" si="10"/>
        <v>85</v>
      </c>
      <c r="M21" s="73">
        <f t="shared" si="11"/>
        <v>15300</v>
      </c>
      <c r="N21" s="8">
        <f t="shared" si="12"/>
        <v>400</v>
      </c>
      <c r="O21" s="102">
        <f t="shared" si="13"/>
        <v>2.6063725809604484E-2</v>
      </c>
      <c r="P21" s="133">
        <v>15300</v>
      </c>
    </row>
    <row r="22" spans="1:18" ht="16.5" customHeight="1" x14ac:dyDescent="0.2">
      <c r="A22" s="1351"/>
      <c r="B22" s="9" t="s">
        <v>28</v>
      </c>
      <c r="C22" s="10"/>
      <c r="D22" s="11" t="s">
        <v>11</v>
      </c>
      <c r="E22" s="30">
        <v>14300</v>
      </c>
      <c r="F22" s="11" t="s">
        <v>11</v>
      </c>
      <c r="G22" s="38">
        <v>14900</v>
      </c>
      <c r="H22" s="65">
        <f t="shared" si="7"/>
        <v>447</v>
      </c>
      <c r="I22" s="22" t="s">
        <v>11</v>
      </c>
      <c r="J22" s="27">
        <f t="shared" si="8"/>
        <v>15347</v>
      </c>
      <c r="K22" s="48">
        <f t="shared" si="9"/>
        <v>85.26</v>
      </c>
      <c r="L22" s="71">
        <f t="shared" si="10"/>
        <v>85</v>
      </c>
      <c r="M22" s="73">
        <f t="shared" si="11"/>
        <v>15300</v>
      </c>
      <c r="N22" s="8">
        <f t="shared" si="12"/>
        <v>400</v>
      </c>
      <c r="O22" s="102">
        <f t="shared" si="13"/>
        <v>2.6063725809604484E-2</v>
      </c>
      <c r="P22" s="133">
        <v>15300</v>
      </c>
    </row>
    <row r="23" spans="1:18" ht="33.75" customHeight="1" x14ac:dyDescent="0.2">
      <c r="A23" s="1351"/>
      <c r="B23" s="17" t="s">
        <v>29</v>
      </c>
      <c r="C23" s="5"/>
      <c r="D23" s="6" t="s">
        <v>11</v>
      </c>
      <c r="E23" s="29">
        <v>14300</v>
      </c>
      <c r="F23" s="6" t="s">
        <v>11</v>
      </c>
      <c r="G23" s="40">
        <v>14900</v>
      </c>
      <c r="H23" s="65">
        <f t="shared" si="7"/>
        <v>447</v>
      </c>
      <c r="I23" s="22" t="s">
        <v>11</v>
      </c>
      <c r="J23" s="27">
        <f t="shared" si="8"/>
        <v>15347</v>
      </c>
      <c r="K23" s="48">
        <f t="shared" si="9"/>
        <v>85.26</v>
      </c>
      <c r="L23" s="71">
        <f t="shared" si="10"/>
        <v>85</v>
      </c>
      <c r="M23" s="73">
        <f t="shared" si="11"/>
        <v>15300</v>
      </c>
      <c r="N23" s="8">
        <f t="shared" si="12"/>
        <v>400</v>
      </c>
      <c r="O23" s="102">
        <f t="shared" si="13"/>
        <v>2.6063725809604484E-2</v>
      </c>
      <c r="P23" s="133">
        <v>15300</v>
      </c>
    </row>
    <row r="24" spans="1:18" ht="33.75" customHeight="1" x14ac:dyDescent="0.2">
      <c r="A24" s="1351"/>
      <c r="B24" s="9" t="s">
        <v>30</v>
      </c>
      <c r="C24" s="10"/>
      <c r="D24" s="11" t="s">
        <v>11</v>
      </c>
      <c r="E24" s="30">
        <v>14300</v>
      </c>
      <c r="F24" s="11" t="s">
        <v>11</v>
      </c>
      <c r="G24" s="38">
        <v>14900</v>
      </c>
      <c r="H24" s="65">
        <f t="shared" si="7"/>
        <v>447</v>
      </c>
      <c r="I24" s="22" t="s">
        <v>11</v>
      </c>
      <c r="J24" s="27">
        <f t="shared" si="8"/>
        <v>15347</v>
      </c>
      <c r="K24" s="48">
        <f t="shared" si="9"/>
        <v>85.26</v>
      </c>
      <c r="L24" s="71">
        <f t="shared" si="10"/>
        <v>85</v>
      </c>
      <c r="M24" s="73">
        <f t="shared" si="11"/>
        <v>15300</v>
      </c>
      <c r="N24" s="8">
        <f t="shared" si="12"/>
        <v>400</v>
      </c>
      <c r="O24" s="102">
        <f t="shared" si="13"/>
        <v>2.6063725809604484E-2</v>
      </c>
      <c r="P24" s="133">
        <v>15300</v>
      </c>
    </row>
    <row r="25" spans="1:18" ht="33.75" customHeight="1" x14ac:dyDescent="0.2">
      <c r="A25" s="1351"/>
      <c r="B25" s="17" t="s">
        <v>31</v>
      </c>
      <c r="C25" s="5"/>
      <c r="D25" s="6" t="s">
        <v>11</v>
      </c>
      <c r="E25" s="29">
        <v>14300</v>
      </c>
      <c r="F25" s="6" t="s">
        <v>11</v>
      </c>
      <c r="G25" s="40">
        <v>14900</v>
      </c>
      <c r="H25" s="65">
        <f t="shared" si="7"/>
        <v>447</v>
      </c>
      <c r="I25" s="22" t="s">
        <v>11</v>
      </c>
      <c r="J25" s="27">
        <f t="shared" si="8"/>
        <v>15347</v>
      </c>
      <c r="K25" s="48">
        <f t="shared" si="9"/>
        <v>85.26</v>
      </c>
      <c r="L25" s="71">
        <f t="shared" si="10"/>
        <v>85</v>
      </c>
      <c r="M25" s="73">
        <f t="shared" si="11"/>
        <v>15300</v>
      </c>
      <c r="N25" s="8">
        <f t="shared" si="12"/>
        <v>400</v>
      </c>
      <c r="O25" s="102">
        <f t="shared" si="13"/>
        <v>2.6063725809604484E-2</v>
      </c>
      <c r="P25" s="133">
        <v>15300</v>
      </c>
    </row>
    <row r="26" spans="1:18" s="25" customFormat="1" ht="52.5" customHeight="1" x14ac:dyDescent="0.2">
      <c r="A26" s="1351"/>
      <c r="B26" s="18" t="s">
        <v>32</v>
      </c>
      <c r="C26" s="5"/>
      <c r="D26" s="6" t="s">
        <v>11</v>
      </c>
      <c r="E26" s="29">
        <v>14300</v>
      </c>
      <c r="F26" s="6" t="s">
        <v>11</v>
      </c>
      <c r="G26" s="40">
        <v>14900</v>
      </c>
      <c r="H26" s="65">
        <f t="shared" si="7"/>
        <v>447</v>
      </c>
      <c r="I26" s="22" t="s">
        <v>11</v>
      </c>
      <c r="J26" s="27">
        <f t="shared" si="8"/>
        <v>15347</v>
      </c>
      <c r="K26" s="48">
        <f t="shared" si="9"/>
        <v>85.26</v>
      </c>
      <c r="L26" s="71">
        <f t="shared" si="10"/>
        <v>85</v>
      </c>
      <c r="M26" s="73">
        <f t="shared" si="11"/>
        <v>15300</v>
      </c>
      <c r="N26" s="8">
        <f t="shared" si="12"/>
        <v>400</v>
      </c>
      <c r="O26" s="102">
        <f t="shared" si="13"/>
        <v>2.6063725809604484E-2</v>
      </c>
      <c r="P26" s="133">
        <v>15300</v>
      </c>
      <c r="Q26" s="1"/>
      <c r="R26" s="1"/>
    </row>
    <row r="27" spans="1:18" s="25" customFormat="1" ht="33.75" customHeight="1" x14ac:dyDescent="0.2">
      <c r="A27" s="1351"/>
      <c r="B27" s="18" t="s">
        <v>33</v>
      </c>
      <c r="C27" s="5"/>
      <c r="D27" s="6" t="s">
        <v>11</v>
      </c>
      <c r="E27" s="29">
        <v>14300</v>
      </c>
      <c r="F27" s="6" t="s">
        <v>11</v>
      </c>
      <c r="G27" s="40">
        <v>14900</v>
      </c>
      <c r="H27" s="65">
        <f t="shared" si="7"/>
        <v>447</v>
      </c>
      <c r="I27" s="22" t="s">
        <v>11</v>
      </c>
      <c r="J27" s="27">
        <f t="shared" si="8"/>
        <v>15347</v>
      </c>
      <c r="K27" s="48">
        <f t="shared" si="9"/>
        <v>85.26</v>
      </c>
      <c r="L27" s="71">
        <f t="shared" si="10"/>
        <v>85</v>
      </c>
      <c r="M27" s="73">
        <f t="shared" si="11"/>
        <v>15300</v>
      </c>
      <c r="N27" s="8">
        <f t="shared" si="12"/>
        <v>400</v>
      </c>
      <c r="O27" s="102">
        <f t="shared" si="13"/>
        <v>2.6063725809604484E-2</v>
      </c>
      <c r="P27" s="133">
        <v>15300</v>
      </c>
      <c r="Q27" s="1"/>
      <c r="R27" s="1"/>
    </row>
    <row r="28" spans="1:18" s="25" customFormat="1" ht="33.75" customHeight="1" x14ac:dyDescent="0.25">
      <c r="A28" s="1351"/>
      <c r="B28" s="9" t="s">
        <v>35</v>
      </c>
      <c r="C28" s="14"/>
      <c r="D28" s="15" t="s">
        <v>11</v>
      </c>
      <c r="E28" s="31">
        <v>14300</v>
      </c>
      <c r="F28" s="15" t="s">
        <v>11</v>
      </c>
      <c r="G28" s="42">
        <v>14900</v>
      </c>
      <c r="H28" s="65">
        <f t="shared" si="7"/>
        <v>447</v>
      </c>
      <c r="I28" s="22" t="s">
        <v>11</v>
      </c>
      <c r="J28" s="27">
        <f t="shared" si="8"/>
        <v>15347</v>
      </c>
      <c r="K28" s="48">
        <f t="shared" si="9"/>
        <v>85.26</v>
      </c>
      <c r="L28" s="71">
        <f t="shared" si="10"/>
        <v>85</v>
      </c>
      <c r="M28" s="73">
        <f t="shared" si="11"/>
        <v>15300</v>
      </c>
      <c r="N28" s="8">
        <f t="shared" si="12"/>
        <v>400</v>
      </c>
      <c r="O28" s="102">
        <f t="shared" si="13"/>
        <v>2.6063725809604484E-2</v>
      </c>
      <c r="P28" s="132"/>
      <c r="Q28" s="1"/>
      <c r="R28" s="1"/>
    </row>
    <row r="29" spans="1:18" s="25" customFormat="1" ht="16.5" customHeight="1" thickBot="1" x14ac:dyDescent="0.25">
      <c r="A29" s="1352"/>
      <c r="B29" s="134" t="s">
        <v>36</v>
      </c>
      <c r="C29" s="135"/>
      <c r="D29" s="113" t="s">
        <v>11</v>
      </c>
      <c r="E29" s="136">
        <v>14300</v>
      </c>
      <c r="F29" s="113" t="s">
        <v>11</v>
      </c>
      <c r="G29" s="137">
        <v>14900</v>
      </c>
      <c r="H29" s="138">
        <f t="shared" si="7"/>
        <v>447</v>
      </c>
      <c r="I29" s="139" t="s">
        <v>11</v>
      </c>
      <c r="J29" s="140">
        <f t="shared" si="8"/>
        <v>15347</v>
      </c>
      <c r="K29" s="141">
        <f t="shared" si="9"/>
        <v>85.26</v>
      </c>
      <c r="L29" s="142">
        <f t="shared" si="10"/>
        <v>85</v>
      </c>
      <c r="M29" s="74">
        <f t="shared" si="11"/>
        <v>15300</v>
      </c>
      <c r="N29" s="109">
        <f t="shared" si="12"/>
        <v>400</v>
      </c>
      <c r="O29" s="143">
        <f t="shared" si="13"/>
        <v>2.6063725809604484E-2</v>
      </c>
      <c r="P29" s="133">
        <v>15300</v>
      </c>
      <c r="Q29" s="1"/>
      <c r="R29" s="1"/>
    </row>
    <row r="30" spans="1:18" s="25" customFormat="1" ht="50.25" customHeight="1" x14ac:dyDescent="0.2">
      <c r="A30" s="1348" t="s">
        <v>37</v>
      </c>
      <c r="B30" s="159" t="s">
        <v>38</v>
      </c>
      <c r="C30" s="160" t="s">
        <v>39</v>
      </c>
      <c r="D30" s="35" t="s">
        <v>11</v>
      </c>
      <c r="E30" s="146">
        <v>20925</v>
      </c>
      <c r="F30" s="35" t="s">
        <v>11</v>
      </c>
      <c r="G30" s="36">
        <v>21700</v>
      </c>
      <c r="H30" s="126">
        <f t="shared" si="7"/>
        <v>651</v>
      </c>
      <c r="I30" s="127" t="s">
        <v>11</v>
      </c>
      <c r="J30" s="128">
        <f t="shared" si="8"/>
        <v>22351</v>
      </c>
      <c r="K30" s="105">
        <f t="shared" si="9"/>
        <v>124.17</v>
      </c>
      <c r="L30" s="129">
        <f t="shared" si="10"/>
        <v>124</v>
      </c>
      <c r="M30" s="72">
        <f t="shared" si="11"/>
        <v>22320</v>
      </c>
      <c r="N30" s="106">
        <f t="shared" si="12"/>
        <v>620</v>
      </c>
      <c r="O30" s="130">
        <f t="shared" si="13"/>
        <v>2.7739251040221916E-2</v>
      </c>
      <c r="P30" s="131"/>
      <c r="Q30" s="1"/>
      <c r="R30" s="1"/>
    </row>
    <row r="31" spans="1:18" s="25" customFormat="1" ht="16.5" customHeight="1" thickBot="1" x14ac:dyDescent="0.25">
      <c r="A31" s="1349"/>
      <c r="B31" s="147" t="s">
        <v>40</v>
      </c>
      <c r="C31" s="148"/>
      <c r="D31" s="149" t="s">
        <v>11</v>
      </c>
      <c r="E31" s="150">
        <v>13950</v>
      </c>
      <c r="F31" s="149" t="s">
        <v>11</v>
      </c>
      <c r="G31" s="151">
        <v>14300</v>
      </c>
      <c r="H31" s="138">
        <f t="shared" si="7"/>
        <v>429</v>
      </c>
      <c r="I31" s="139" t="s">
        <v>11</v>
      </c>
      <c r="J31" s="140">
        <f t="shared" si="8"/>
        <v>14729</v>
      </c>
      <c r="K31" s="141">
        <f t="shared" si="9"/>
        <v>81.83</v>
      </c>
      <c r="L31" s="142">
        <v>81.8</v>
      </c>
      <c r="M31" s="74">
        <f t="shared" si="11"/>
        <v>14724</v>
      </c>
      <c r="N31" s="109">
        <f t="shared" si="12"/>
        <v>424</v>
      </c>
      <c r="O31" s="143">
        <f t="shared" si="13"/>
        <v>2.8786747233349175E-2</v>
      </c>
      <c r="P31" s="45"/>
      <c r="Q31" s="1"/>
      <c r="R31" s="1"/>
    </row>
    <row r="32" spans="1:18" s="25" customFormat="1" ht="16.5" customHeight="1" x14ac:dyDescent="0.25">
      <c r="A32" s="1350" t="s">
        <v>98</v>
      </c>
      <c r="B32" s="144" t="s">
        <v>41</v>
      </c>
      <c r="C32" s="161" t="s">
        <v>42</v>
      </c>
      <c r="D32" s="162" t="s">
        <v>11</v>
      </c>
      <c r="E32" s="163">
        <v>13950</v>
      </c>
      <c r="F32" s="162" t="s">
        <v>11</v>
      </c>
      <c r="G32" s="164">
        <v>14300</v>
      </c>
      <c r="H32" s="126">
        <f t="shared" si="7"/>
        <v>429</v>
      </c>
      <c r="I32" s="127" t="s">
        <v>11</v>
      </c>
      <c r="J32" s="128">
        <f t="shared" si="8"/>
        <v>14729</v>
      </c>
      <c r="K32" s="105">
        <f t="shared" si="9"/>
        <v>81.83</v>
      </c>
      <c r="L32" s="129">
        <v>81.8</v>
      </c>
      <c r="M32" s="72">
        <f t="shared" si="11"/>
        <v>14724</v>
      </c>
      <c r="N32" s="106">
        <f t="shared" si="12"/>
        <v>424</v>
      </c>
      <c r="O32" s="130">
        <f t="shared" si="13"/>
        <v>2.8786747233349175E-2</v>
      </c>
      <c r="P32" s="131"/>
      <c r="Q32" s="1"/>
      <c r="R32" s="1"/>
    </row>
    <row r="33" spans="1:18" s="25" customFormat="1" ht="16.5" customHeight="1" x14ac:dyDescent="0.2">
      <c r="A33" s="1351"/>
      <c r="B33" s="9" t="s">
        <v>43</v>
      </c>
      <c r="C33" s="9" t="s">
        <v>42</v>
      </c>
      <c r="D33" s="11" t="s">
        <v>11</v>
      </c>
      <c r="E33" s="30">
        <v>13950</v>
      </c>
      <c r="F33" s="11" t="s">
        <v>11</v>
      </c>
      <c r="G33" s="38">
        <v>14300</v>
      </c>
      <c r="H33" s="65">
        <f t="shared" si="7"/>
        <v>429</v>
      </c>
      <c r="I33" s="22" t="s">
        <v>11</v>
      </c>
      <c r="J33" s="27">
        <f t="shared" si="8"/>
        <v>14729</v>
      </c>
      <c r="K33" s="48">
        <f t="shared" si="9"/>
        <v>81.83</v>
      </c>
      <c r="L33" s="71">
        <v>81.8</v>
      </c>
      <c r="M33" s="73">
        <f t="shared" si="11"/>
        <v>14724</v>
      </c>
      <c r="N33" s="8">
        <f t="shared" si="12"/>
        <v>424</v>
      </c>
      <c r="O33" s="102">
        <f t="shared" si="13"/>
        <v>2.8786747233349175E-2</v>
      </c>
      <c r="P33" s="132"/>
      <c r="Q33" s="1"/>
      <c r="R33" s="1"/>
    </row>
    <row r="34" spans="1:18" s="25" customFormat="1" ht="16.5" customHeight="1" thickBot="1" x14ac:dyDescent="0.25">
      <c r="A34" s="1352"/>
      <c r="B34" s="147" t="s">
        <v>44</v>
      </c>
      <c r="C34" s="147" t="s">
        <v>42</v>
      </c>
      <c r="D34" s="149" t="s">
        <v>11</v>
      </c>
      <c r="E34" s="150">
        <v>13950</v>
      </c>
      <c r="F34" s="149" t="s">
        <v>11</v>
      </c>
      <c r="G34" s="151">
        <v>14300</v>
      </c>
      <c r="H34" s="138">
        <f t="shared" si="7"/>
        <v>429</v>
      </c>
      <c r="I34" s="139" t="s">
        <v>11</v>
      </c>
      <c r="J34" s="140">
        <f t="shared" si="8"/>
        <v>14729</v>
      </c>
      <c r="K34" s="141">
        <f t="shared" si="9"/>
        <v>81.83</v>
      </c>
      <c r="L34" s="142">
        <v>81.8</v>
      </c>
      <c r="M34" s="74">
        <f t="shared" si="11"/>
        <v>14724</v>
      </c>
      <c r="N34" s="109">
        <f t="shared" si="12"/>
        <v>424</v>
      </c>
      <c r="O34" s="143">
        <f t="shared" si="13"/>
        <v>2.8786747233349175E-2</v>
      </c>
      <c r="P34" s="45"/>
      <c r="Q34" s="1"/>
      <c r="R34" s="1"/>
    </row>
    <row r="35" spans="1:18" s="25" customFormat="1" ht="16.5" customHeight="1" x14ac:dyDescent="0.2">
      <c r="A35" s="1371" t="s">
        <v>45</v>
      </c>
      <c r="B35" s="121" t="s">
        <v>46</v>
      </c>
      <c r="C35" s="122"/>
      <c r="D35" s="123" t="s">
        <v>11</v>
      </c>
      <c r="E35" s="124">
        <v>14300</v>
      </c>
      <c r="F35" s="123" t="s">
        <v>11</v>
      </c>
      <c r="G35" s="125">
        <v>14900</v>
      </c>
      <c r="H35" s="126">
        <f t="shared" si="7"/>
        <v>447</v>
      </c>
      <c r="I35" s="127" t="s">
        <v>11</v>
      </c>
      <c r="J35" s="128">
        <f t="shared" si="8"/>
        <v>15347</v>
      </c>
      <c r="K35" s="105">
        <f t="shared" si="9"/>
        <v>85.26</v>
      </c>
      <c r="L35" s="129">
        <f t="shared" si="10"/>
        <v>85</v>
      </c>
      <c r="M35" s="72">
        <f t="shared" si="11"/>
        <v>15300</v>
      </c>
      <c r="N35" s="106">
        <f t="shared" si="12"/>
        <v>400</v>
      </c>
      <c r="O35" s="130">
        <f t="shared" si="13"/>
        <v>2.6063725809604484E-2</v>
      </c>
      <c r="P35" s="211">
        <v>15300</v>
      </c>
      <c r="Q35" s="1"/>
      <c r="R35" s="1"/>
    </row>
    <row r="36" spans="1:18" s="25" customFormat="1" ht="34.5" customHeight="1" x14ac:dyDescent="0.2">
      <c r="A36" s="1372"/>
      <c r="B36" s="9" t="s">
        <v>47</v>
      </c>
      <c r="C36" s="10"/>
      <c r="D36" s="11" t="s">
        <v>11</v>
      </c>
      <c r="E36" s="30">
        <v>14300</v>
      </c>
      <c r="F36" s="11" t="s">
        <v>11</v>
      </c>
      <c r="G36" s="38">
        <v>14900</v>
      </c>
      <c r="H36" s="65">
        <f t="shared" si="7"/>
        <v>447</v>
      </c>
      <c r="I36" s="22" t="s">
        <v>11</v>
      </c>
      <c r="J36" s="27">
        <f t="shared" si="8"/>
        <v>15347</v>
      </c>
      <c r="K36" s="48">
        <f t="shared" si="9"/>
        <v>85.26</v>
      </c>
      <c r="L36" s="71">
        <f t="shared" si="10"/>
        <v>85</v>
      </c>
      <c r="M36" s="73">
        <f t="shared" si="11"/>
        <v>15300</v>
      </c>
      <c r="N36" s="8">
        <f t="shared" si="12"/>
        <v>400</v>
      </c>
      <c r="O36" s="102">
        <f t="shared" si="13"/>
        <v>2.6063725809604484E-2</v>
      </c>
      <c r="P36" s="133">
        <v>15300</v>
      </c>
      <c r="Q36" s="1"/>
      <c r="R36" s="1"/>
    </row>
    <row r="37" spans="1:18" s="25" customFormat="1" ht="16.5" customHeight="1" thickBot="1" x14ac:dyDescent="0.25">
      <c r="A37" s="1373"/>
      <c r="B37" s="147" t="s">
        <v>48</v>
      </c>
      <c r="C37" s="147" t="s">
        <v>42</v>
      </c>
      <c r="D37" s="149" t="s">
        <v>11</v>
      </c>
      <c r="E37" s="150">
        <v>14300</v>
      </c>
      <c r="F37" s="149" t="s">
        <v>11</v>
      </c>
      <c r="G37" s="151">
        <v>14900</v>
      </c>
      <c r="H37" s="138">
        <f t="shared" si="7"/>
        <v>447</v>
      </c>
      <c r="I37" s="139" t="s">
        <v>11</v>
      </c>
      <c r="J37" s="140">
        <f t="shared" si="8"/>
        <v>15347</v>
      </c>
      <c r="K37" s="141">
        <f t="shared" si="9"/>
        <v>85.26</v>
      </c>
      <c r="L37" s="142">
        <f t="shared" si="10"/>
        <v>85</v>
      </c>
      <c r="M37" s="74">
        <f t="shared" si="11"/>
        <v>15300</v>
      </c>
      <c r="N37" s="109">
        <f t="shared" si="12"/>
        <v>400</v>
      </c>
      <c r="O37" s="143">
        <f t="shared" si="13"/>
        <v>2.6063725809604484E-2</v>
      </c>
      <c r="P37" s="212">
        <v>15300</v>
      </c>
      <c r="Q37" s="1"/>
      <c r="R37" s="1"/>
    </row>
    <row r="38" spans="1:18" s="25" customFormat="1" ht="34.5" customHeight="1" thickBot="1" x14ac:dyDescent="0.25">
      <c r="A38" s="226"/>
      <c r="B38" s="227" t="s">
        <v>50</v>
      </c>
      <c r="C38" s="228" t="s">
        <v>84</v>
      </c>
      <c r="D38" s="1374" t="s">
        <v>34</v>
      </c>
      <c r="E38" s="1375"/>
      <c r="F38" s="229" t="s">
        <v>11</v>
      </c>
      <c r="G38" s="230">
        <v>14050</v>
      </c>
      <c r="H38" s="221">
        <f t="shared" si="7"/>
        <v>421.5</v>
      </c>
      <c r="I38" s="222" t="s">
        <v>11</v>
      </c>
      <c r="J38" s="223">
        <f t="shared" si="8"/>
        <v>14471.5</v>
      </c>
      <c r="K38" s="205">
        <f t="shared" si="9"/>
        <v>80.400000000000006</v>
      </c>
      <c r="L38" s="224">
        <f t="shared" si="10"/>
        <v>80</v>
      </c>
      <c r="M38" s="206">
        <v>14500</v>
      </c>
      <c r="N38" s="207">
        <f t="shared" si="12"/>
        <v>450</v>
      </c>
      <c r="O38" s="225">
        <f t="shared" si="13"/>
        <v>3.1095601699892894E-2</v>
      </c>
      <c r="P38" s="208"/>
      <c r="Q38" s="1"/>
      <c r="R38" s="1"/>
    </row>
    <row r="39" spans="1:18" s="25" customFormat="1" ht="34.5" customHeight="1" thickBot="1" x14ac:dyDescent="0.25">
      <c r="A39" s="215" t="s">
        <v>89</v>
      </c>
      <c r="B39" s="216" t="s">
        <v>90</v>
      </c>
      <c r="C39" s="217"/>
      <c r="D39" s="218"/>
      <c r="E39" s="219"/>
      <c r="F39" s="220" t="s">
        <v>11</v>
      </c>
      <c r="G39" s="204">
        <v>14900</v>
      </c>
      <c r="H39" s="221">
        <f t="shared" si="7"/>
        <v>447</v>
      </c>
      <c r="I39" s="222" t="s">
        <v>11</v>
      </c>
      <c r="J39" s="223">
        <f t="shared" si="8"/>
        <v>15347</v>
      </c>
      <c r="K39" s="205">
        <f t="shared" si="9"/>
        <v>85.26</v>
      </c>
      <c r="L39" s="224">
        <f t="shared" si="10"/>
        <v>85</v>
      </c>
      <c r="M39" s="206">
        <f t="shared" si="11"/>
        <v>15300</v>
      </c>
      <c r="N39" s="207">
        <f t="shared" si="12"/>
        <v>400</v>
      </c>
      <c r="O39" s="130">
        <f t="shared" si="13"/>
        <v>2.6063725809604484E-2</v>
      </c>
      <c r="P39" s="131"/>
      <c r="Q39" s="1"/>
      <c r="R39" s="1"/>
    </row>
    <row r="40" spans="1:18" s="25" customFormat="1" ht="16.5" customHeight="1" x14ac:dyDescent="0.2">
      <c r="A40" s="1350" t="s">
        <v>52</v>
      </c>
      <c r="B40" s="121" t="s">
        <v>53</v>
      </c>
      <c r="C40" s="122"/>
      <c r="D40" s="123" t="s">
        <v>11</v>
      </c>
      <c r="E40" s="166">
        <v>13950</v>
      </c>
      <c r="F40" s="123" t="s">
        <v>11</v>
      </c>
      <c r="G40" s="167">
        <v>14300</v>
      </c>
      <c r="H40" s="126">
        <f t="shared" si="7"/>
        <v>429</v>
      </c>
      <c r="I40" s="127" t="s">
        <v>11</v>
      </c>
      <c r="J40" s="128">
        <f t="shared" si="8"/>
        <v>14729</v>
      </c>
      <c r="K40" s="105">
        <f t="shared" si="9"/>
        <v>81.83</v>
      </c>
      <c r="L40" s="129">
        <v>81.8</v>
      </c>
      <c r="M40" s="72">
        <f t="shared" si="11"/>
        <v>14724</v>
      </c>
      <c r="N40" s="106">
        <f t="shared" si="12"/>
        <v>424</v>
      </c>
      <c r="O40" s="232">
        <f t="shared" si="13"/>
        <v>2.8786747233349175E-2</v>
      </c>
      <c r="P40" s="233">
        <v>14724</v>
      </c>
      <c r="Q40" s="1"/>
      <c r="R40" s="1"/>
    </row>
    <row r="41" spans="1:18" s="25" customFormat="1" ht="34.5" customHeight="1" x14ac:dyDescent="0.2">
      <c r="A41" s="1351"/>
      <c r="B41" s="12" t="s">
        <v>54</v>
      </c>
      <c r="C41" s="5"/>
      <c r="D41" s="6" t="s">
        <v>11</v>
      </c>
      <c r="E41" s="33">
        <v>13950</v>
      </c>
      <c r="F41" s="6" t="s">
        <v>11</v>
      </c>
      <c r="G41" s="43">
        <v>9750</v>
      </c>
      <c r="H41" s="65">
        <f t="shared" si="7"/>
        <v>292.5</v>
      </c>
      <c r="I41" s="22" t="s">
        <v>11</v>
      </c>
      <c r="J41" s="27">
        <f t="shared" si="8"/>
        <v>10042.5</v>
      </c>
      <c r="K41" s="48">
        <f>ROUND(J41/120,2)</f>
        <v>83.69</v>
      </c>
      <c r="L41" s="311">
        <v>83.8</v>
      </c>
      <c r="M41" s="73">
        <f>+L41*120</f>
        <v>10056</v>
      </c>
      <c r="N41" s="8">
        <f t="shared" si="12"/>
        <v>306</v>
      </c>
      <c r="O41" s="234">
        <f t="shared" si="13"/>
        <v>3.0470500373412996E-2</v>
      </c>
      <c r="P41" s="133">
        <v>10056</v>
      </c>
      <c r="Q41" s="1"/>
      <c r="R41" s="1"/>
    </row>
    <row r="42" spans="1:18" s="25" customFormat="1" ht="16.5" customHeight="1" x14ac:dyDescent="0.2">
      <c r="A42" s="1351"/>
      <c r="B42" s="9" t="s">
        <v>55</v>
      </c>
      <c r="C42" s="10"/>
      <c r="D42" s="11" t="s">
        <v>11</v>
      </c>
      <c r="E42" s="32">
        <v>13950</v>
      </c>
      <c r="F42" s="11" t="s">
        <v>11</v>
      </c>
      <c r="G42" s="44">
        <v>5800</v>
      </c>
      <c r="H42" s="65">
        <f t="shared" si="7"/>
        <v>174</v>
      </c>
      <c r="I42" s="22" t="s">
        <v>11</v>
      </c>
      <c r="J42" s="27">
        <f t="shared" si="8"/>
        <v>5974</v>
      </c>
      <c r="K42" s="48">
        <f t="shared" si="9"/>
        <v>33.19</v>
      </c>
      <c r="L42" s="71">
        <f t="shared" si="10"/>
        <v>33</v>
      </c>
      <c r="M42" s="73">
        <f t="shared" si="11"/>
        <v>5940</v>
      </c>
      <c r="N42" s="8">
        <f t="shared" si="12"/>
        <v>140</v>
      </c>
      <c r="O42" s="234">
        <f t="shared" si="13"/>
        <v>2.3434884499497825E-2</v>
      </c>
      <c r="P42" s="235">
        <v>5940</v>
      </c>
      <c r="Q42" s="1"/>
      <c r="R42" s="1"/>
    </row>
    <row r="43" spans="1:18" s="25" customFormat="1" ht="34.5" customHeight="1" thickBot="1" x14ac:dyDescent="0.25">
      <c r="A43" s="1352"/>
      <c r="B43" s="134" t="s">
        <v>56</v>
      </c>
      <c r="C43" s="134" t="s">
        <v>57</v>
      </c>
      <c r="D43" s="1248" t="s">
        <v>34</v>
      </c>
      <c r="E43" s="1277"/>
      <c r="F43" s="113" t="s">
        <v>11</v>
      </c>
      <c r="G43" s="168">
        <v>5600</v>
      </c>
      <c r="H43" s="138">
        <f t="shared" si="7"/>
        <v>168</v>
      </c>
      <c r="I43" s="139" t="s">
        <v>11</v>
      </c>
      <c r="J43" s="140">
        <f t="shared" si="8"/>
        <v>5768</v>
      </c>
      <c r="K43" s="141">
        <f t="shared" si="9"/>
        <v>32.04</v>
      </c>
      <c r="L43" s="310">
        <f t="shared" si="10"/>
        <v>32</v>
      </c>
      <c r="M43" s="74">
        <f t="shared" si="11"/>
        <v>5760</v>
      </c>
      <c r="N43" s="109">
        <f t="shared" si="12"/>
        <v>160</v>
      </c>
      <c r="O43" s="236">
        <f t="shared" si="13"/>
        <v>2.7739251040221916E-2</v>
      </c>
      <c r="P43" s="212">
        <v>5760</v>
      </c>
      <c r="Q43" s="1"/>
      <c r="R43" s="1"/>
    </row>
    <row r="44" spans="1:18" s="25" customFormat="1" ht="34.5" customHeight="1" x14ac:dyDescent="0.2">
      <c r="A44" s="1366" t="s">
        <v>58</v>
      </c>
      <c r="B44" s="169" t="s">
        <v>59</v>
      </c>
      <c r="C44" s="122"/>
      <c r="D44" s="123" t="s">
        <v>11</v>
      </c>
      <c r="E44" s="166">
        <v>13950</v>
      </c>
      <c r="F44" s="123" t="s">
        <v>11</v>
      </c>
      <c r="G44" s="167">
        <v>14508</v>
      </c>
      <c r="H44" s="126"/>
      <c r="I44" s="127" t="s">
        <v>11</v>
      </c>
      <c r="J44" s="128"/>
      <c r="K44" s="105"/>
      <c r="L44" s="306"/>
      <c r="M44" s="170">
        <v>14940</v>
      </c>
      <c r="N44" s="106"/>
      <c r="O44" s="102">
        <v>2.9000000000000001E-2</v>
      </c>
      <c r="P44" s="231">
        <v>14508</v>
      </c>
      <c r="Q44" s="1"/>
      <c r="R44" s="1"/>
    </row>
    <row r="45" spans="1:18" s="25" customFormat="1" ht="42" customHeight="1" x14ac:dyDescent="0.2">
      <c r="A45" s="1367"/>
      <c r="B45" s="100" t="s">
        <v>60</v>
      </c>
      <c r="C45" s="5"/>
      <c r="D45" s="6" t="s">
        <v>11</v>
      </c>
      <c r="E45" s="88">
        <v>500</v>
      </c>
      <c r="F45" s="114" t="s">
        <v>11</v>
      </c>
      <c r="G45" s="89">
        <v>520</v>
      </c>
      <c r="H45" s="65"/>
      <c r="I45" s="22" t="s">
        <v>11</v>
      </c>
      <c r="J45" s="27"/>
      <c r="K45" s="48"/>
      <c r="L45" s="309"/>
      <c r="M45" s="308">
        <v>540</v>
      </c>
      <c r="N45" s="8"/>
      <c r="O45" s="240"/>
      <c r="P45" s="171">
        <v>520</v>
      </c>
      <c r="Q45" s="1"/>
      <c r="R45" s="1"/>
    </row>
    <row r="46" spans="1:18" ht="89.1" customHeight="1" thickBot="1" x14ac:dyDescent="0.25">
      <c r="A46" s="1368"/>
      <c r="B46" s="172" t="s">
        <v>61</v>
      </c>
      <c r="C46" s="134" t="s">
        <v>62</v>
      </c>
      <c r="D46" s="113" t="s">
        <v>11</v>
      </c>
      <c r="E46" s="173">
        <v>15000</v>
      </c>
      <c r="F46" s="1248" t="s">
        <v>34</v>
      </c>
      <c r="G46" s="1277"/>
      <c r="H46" s="138"/>
      <c r="I46" s="139" t="s">
        <v>11</v>
      </c>
      <c r="J46" s="140"/>
      <c r="K46" s="141"/>
      <c r="L46" s="307"/>
      <c r="M46" s="74"/>
      <c r="N46" s="109"/>
      <c r="O46" s="143"/>
      <c r="P46" s="237">
        <v>15300</v>
      </c>
    </row>
    <row r="47" spans="1:18" ht="44.1" customHeight="1" thickBot="1" x14ac:dyDescent="0.25">
      <c r="A47" s="101"/>
      <c r="B47" s="3"/>
      <c r="C47" s="3"/>
      <c r="D47" s="3"/>
      <c r="E47" s="3"/>
      <c r="H47" s="65"/>
      <c r="J47" s="27"/>
      <c r="K47" s="48"/>
      <c r="N47" s="8"/>
    </row>
    <row r="48" spans="1:18" ht="70.5" customHeight="1" thickBot="1" x14ac:dyDescent="0.25">
      <c r="A48" s="77" t="s">
        <v>5</v>
      </c>
      <c r="B48" s="78" t="s">
        <v>63</v>
      </c>
      <c r="C48" s="79" t="s">
        <v>7</v>
      </c>
      <c r="D48" s="1379" t="s">
        <v>8</v>
      </c>
      <c r="E48" s="1380"/>
      <c r="F48" s="1364" t="s">
        <v>2</v>
      </c>
      <c r="G48" s="1365"/>
      <c r="H48" s="86">
        <v>0.03</v>
      </c>
      <c r="I48" s="1281" t="s">
        <v>81</v>
      </c>
      <c r="J48" s="1282"/>
      <c r="K48" s="80"/>
      <c r="L48" s="81" t="s">
        <v>79</v>
      </c>
      <c r="M48" s="1369" t="s">
        <v>81</v>
      </c>
      <c r="N48" s="1370"/>
      <c r="O48" s="116" t="s">
        <v>80</v>
      </c>
      <c r="P48" s="213" t="s">
        <v>93</v>
      </c>
    </row>
    <row r="49" spans="1:18" ht="28.5" customHeight="1" thickBot="1" x14ac:dyDescent="0.25">
      <c r="A49" s="165"/>
      <c r="B49" s="174" t="s">
        <v>64</v>
      </c>
      <c r="C49" s="165"/>
      <c r="D49" s="1359"/>
      <c r="E49" s="1360"/>
      <c r="H49" s="65"/>
      <c r="J49" s="66"/>
      <c r="K49" s="56"/>
      <c r="N49" s="8"/>
    </row>
    <row r="50" spans="1:18" s="25" customFormat="1" x14ac:dyDescent="0.25">
      <c r="A50" s="1381" t="s">
        <v>58</v>
      </c>
      <c r="B50" s="159" t="s">
        <v>59</v>
      </c>
      <c r="C50" s="175"/>
      <c r="D50" s="162" t="s">
        <v>11</v>
      </c>
      <c r="E50" s="176">
        <v>7950</v>
      </c>
      <c r="F50" s="209" t="s">
        <v>11</v>
      </c>
      <c r="G50" s="176">
        <v>8268</v>
      </c>
      <c r="H50" s="177">
        <f t="shared" si="7"/>
        <v>248.04</v>
      </c>
      <c r="I50" s="178"/>
      <c r="J50" s="128">
        <f t="shared" si="8"/>
        <v>8516.0400000000009</v>
      </c>
      <c r="K50" s="105">
        <f t="shared" si="9"/>
        <v>47.31</v>
      </c>
      <c r="L50" s="129"/>
      <c r="M50" s="72">
        <v>8516</v>
      </c>
      <c r="N50" s="106">
        <f t="shared" ref="N50:N52" si="14">+M50-G50</f>
        <v>248</v>
      </c>
      <c r="O50" s="130">
        <f t="shared" ref="O50:O52" si="15">+N50/J50</f>
        <v>2.9121516573430841E-2</v>
      </c>
      <c r="P50" s="131"/>
      <c r="Q50" s="1"/>
      <c r="R50" s="1"/>
    </row>
    <row r="51" spans="1:18" s="25" customFormat="1" ht="29.25" customHeight="1" x14ac:dyDescent="0.25">
      <c r="A51" s="1382"/>
      <c r="B51" s="12" t="s">
        <v>67</v>
      </c>
      <c r="C51" s="5"/>
      <c r="D51" s="21" t="s">
        <v>11</v>
      </c>
      <c r="E51" s="90"/>
      <c r="F51" s="114" t="s">
        <v>11</v>
      </c>
      <c r="G51" s="87">
        <v>356</v>
      </c>
      <c r="H51" s="67">
        <f t="shared" si="7"/>
        <v>10.68</v>
      </c>
      <c r="I51" s="68"/>
      <c r="J51" s="69">
        <f t="shared" si="8"/>
        <v>366.68</v>
      </c>
      <c r="K51" s="70">
        <f t="shared" si="9"/>
        <v>2.04</v>
      </c>
      <c r="L51" s="294"/>
      <c r="M51" s="271">
        <v>367</v>
      </c>
      <c r="N51" s="258">
        <f t="shared" si="14"/>
        <v>11</v>
      </c>
      <c r="O51" s="259">
        <f t="shared" si="15"/>
        <v>2.9998909130577071E-2</v>
      </c>
      <c r="P51" s="246"/>
      <c r="Q51" s="1"/>
      <c r="R51" s="1"/>
    </row>
    <row r="52" spans="1:18" s="25" customFormat="1" ht="35.25" customHeight="1" thickBot="1" x14ac:dyDescent="0.3">
      <c r="A52" s="1383"/>
      <c r="B52" s="134" t="s">
        <v>70</v>
      </c>
      <c r="C52" s="179" t="s">
        <v>71</v>
      </c>
      <c r="D52" s="180" t="s">
        <v>11</v>
      </c>
      <c r="E52" s="181"/>
      <c r="F52" s="182" t="s">
        <v>11</v>
      </c>
      <c r="G52" s="183">
        <v>10400</v>
      </c>
      <c r="H52" s="184">
        <f t="shared" si="7"/>
        <v>312</v>
      </c>
      <c r="I52" s="185"/>
      <c r="J52" s="186">
        <f t="shared" si="8"/>
        <v>10712</v>
      </c>
      <c r="K52" s="187">
        <f t="shared" si="9"/>
        <v>59.51</v>
      </c>
      <c r="L52" s="142">
        <v>59.5</v>
      </c>
      <c r="M52" s="75">
        <f t="shared" si="11"/>
        <v>10710</v>
      </c>
      <c r="N52" s="188">
        <f t="shared" si="14"/>
        <v>310</v>
      </c>
      <c r="O52" s="189">
        <f t="shared" si="15"/>
        <v>2.8939507094846901E-2</v>
      </c>
      <c r="P52" s="45"/>
      <c r="Q52" s="1"/>
      <c r="R52" s="1"/>
    </row>
    <row r="53" spans="1:18" s="25" customFormat="1" ht="24" customHeight="1" thickBot="1" x14ac:dyDescent="0.3">
      <c r="A53" s="268"/>
      <c r="B53" s="275" t="s">
        <v>72</v>
      </c>
      <c r="C53" s="268"/>
      <c r="D53" s="1384"/>
      <c r="E53" s="1385"/>
      <c r="F53" s="1357"/>
      <c r="G53" s="1358"/>
      <c r="H53" s="98"/>
      <c r="I53" s="91"/>
      <c r="J53" s="92"/>
      <c r="K53" s="93"/>
      <c r="L53" s="94"/>
      <c r="M53" s="99"/>
      <c r="N53" s="95"/>
      <c r="O53" s="117"/>
      <c r="P53" s="1"/>
      <c r="Q53" s="1"/>
      <c r="R53" s="1"/>
    </row>
    <row r="54" spans="1:18" s="119" customFormat="1" ht="15" customHeight="1" x14ac:dyDescent="0.25">
      <c r="A54" s="1376"/>
      <c r="B54" s="241" t="s">
        <v>86</v>
      </c>
      <c r="C54" s="194" t="s">
        <v>87</v>
      </c>
      <c r="D54" s="282"/>
      <c r="E54" s="283" t="s">
        <v>34</v>
      </c>
      <c r="F54" s="162" t="s">
        <v>11</v>
      </c>
      <c r="G54" s="210">
        <v>6950</v>
      </c>
      <c r="H54" s="284"/>
      <c r="I54" s="285"/>
      <c r="J54" s="286"/>
      <c r="K54" s="287"/>
      <c r="L54" s="129"/>
      <c r="M54" s="288">
        <v>6950</v>
      </c>
      <c r="N54" s="289"/>
      <c r="O54" s="290"/>
      <c r="P54" s="273" t="s">
        <v>96</v>
      </c>
      <c r="Q54" s="118"/>
      <c r="R54" s="118"/>
    </row>
    <row r="55" spans="1:18" s="119" customFormat="1" ht="15" customHeight="1" thickBot="1" x14ac:dyDescent="0.3">
      <c r="A55" s="1377"/>
      <c r="B55" s="203" t="s">
        <v>86</v>
      </c>
      <c r="C55" s="247" t="s">
        <v>88</v>
      </c>
      <c r="D55" s="291"/>
      <c r="E55" s="292" t="s">
        <v>34</v>
      </c>
      <c r="F55" s="113" t="s">
        <v>11</v>
      </c>
      <c r="G55" s="293">
        <v>13900</v>
      </c>
      <c r="H55" s="184"/>
      <c r="I55" s="185"/>
      <c r="J55" s="186"/>
      <c r="K55" s="187"/>
      <c r="L55" s="142"/>
      <c r="M55" s="75">
        <v>13900</v>
      </c>
      <c r="N55" s="188"/>
      <c r="O55" s="189"/>
      <c r="P55" s="274" t="s">
        <v>96</v>
      </c>
      <c r="Q55" s="118"/>
      <c r="R55" s="118"/>
    </row>
    <row r="56" spans="1:18" s="25" customFormat="1" ht="35.25" customHeight="1" x14ac:dyDescent="0.25">
      <c r="A56" s="1377"/>
      <c r="B56" s="265" t="s">
        <v>73</v>
      </c>
      <c r="C56" s="276" t="s">
        <v>75</v>
      </c>
      <c r="D56" s="97" t="s">
        <v>11</v>
      </c>
      <c r="E56" s="277">
        <v>3100</v>
      </c>
      <c r="F56" s="120" t="s">
        <v>11</v>
      </c>
      <c r="G56" s="277">
        <v>3200</v>
      </c>
      <c r="H56" s="67"/>
      <c r="I56" s="68"/>
      <c r="J56" s="69"/>
      <c r="K56" s="70"/>
      <c r="L56" s="71"/>
      <c r="M56" s="278">
        <v>3300</v>
      </c>
      <c r="N56" s="279"/>
      <c r="O56" s="280"/>
      <c r="P56" s="281">
        <v>3300</v>
      </c>
      <c r="Q56" s="1"/>
      <c r="R56" s="1"/>
    </row>
    <row r="57" spans="1:18" s="25" customFormat="1" ht="35.25" customHeight="1" x14ac:dyDescent="0.25">
      <c r="A57" s="1377"/>
      <c r="B57" s="267" t="s">
        <v>95</v>
      </c>
      <c r="C57" s="260" t="s">
        <v>74</v>
      </c>
      <c r="D57" s="261" t="s">
        <v>11</v>
      </c>
      <c r="E57" s="262" t="s">
        <v>34</v>
      </c>
      <c r="F57" s="263" t="s">
        <v>11</v>
      </c>
      <c r="G57" s="264">
        <v>2300</v>
      </c>
      <c r="H57" s="250"/>
      <c r="I57" s="251"/>
      <c r="J57" s="252"/>
      <c r="K57" s="253"/>
      <c r="L57" s="254"/>
      <c r="M57" s="255">
        <v>2400</v>
      </c>
      <c r="N57" s="256"/>
      <c r="O57" s="257"/>
      <c r="P57" s="269">
        <v>2400</v>
      </c>
      <c r="Q57" s="1"/>
      <c r="R57" s="1"/>
    </row>
    <row r="58" spans="1:18" s="25" customFormat="1" ht="35.25" customHeight="1" x14ac:dyDescent="0.25">
      <c r="A58" s="1377"/>
      <c r="B58" s="266" t="s">
        <v>76</v>
      </c>
      <c r="C58" s="24" t="s">
        <v>75</v>
      </c>
      <c r="D58" s="6" t="s">
        <v>11</v>
      </c>
      <c r="E58" s="19">
        <v>1550</v>
      </c>
      <c r="F58" s="6" t="s">
        <v>11</v>
      </c>
      <c r="G58" s="19">
        <v>1600</v>
      </c>
      <c r="H58" s="67"/>
      <c r="I58" s="68"/>
      <c r="J58" s="69"/>
      <c r="K58" s="70"/>
      <c r="L58" s="71"/>
      <c r="M58" s="271">
        <v>1650</v>
      </c>
      <c r="N58" s="258"/>
      <c r="O58" s="259"/>
      <c r="P58" s="249">
        <v>1650</v>
      </c>
      <c r="Q58" s="1"/>
      <c r="R58" s="1"/>
    </row>
    <row r="59" spans="1:18" s="25" customFormat="1" ht="35.25" customHeight="1" thickBot="1" x14ac:dyDescent="0.3">
      <c r="A59" s="1378"/>
      <c r="B59" s="295" t="s">
        <v>94</v>
      </c>
      <c r="C59" s="296" t="s">
        <v>74</v>
      </c>
      <c r="D59" s="297" t="s">
        <v>11</v>
      </c>
      <c r="E59" s="298" t="s">
        <v>34</v>
      </c>
      <c r="F59" s="297" t="s">
        <v>11</v>
      </c>
      <c r="G59" s="298">
        <v>1150</v>
      </c>
      <c r="H59" s="299"/>
      <c r="I59" s="300"/>
      <c r="J59" s="301"/>
      <c r="K59" s="302"/>
      <c r="L59" s="303"/>
      <c r="M59" s="272">
        <v>1200</v>
      </c>
      <c r="N59" s="304"/>
      <c r="O59" s="305"/>
      <c r="P59" s="270">
        <v>1200</v>
      </c>
      <c r="Q59" s="1"/>
      <c r="R59" s="1"/>
    </row>
  </sheetData>
  <mergeCells count="26">
    <mergeCell ref="A54:A59"/>
    <mergeCell ref="A40:A43"/>
    <mergeCell ref="D43:E43"/>
    <mergeCell ref="D48:E48"/>
    <mergeCell ref="A50:A52"/>
    <mergeCell ref="D53:E53"/>
    <mergeCell ref="M48:N48"/>
    <mergeCell ref="I48:J48"/>
    <mergeCell ref="A32:A34"/>
    <mergeCell ref="A35:A37"/>
    <mergeCell ref="D38:E38"/>
    <mergeCell ref="F53:G53"/>
    <mergeCell ref="D49:E49"/>
    <mergeCell ref="A1:E1"/>
    <mergeCell ref="A2:E2"/>
    <mergeCell ref="D4:E4"/>
    <mergeCell ref="F4:G4"/>
    <mergeCell ref="F48:G48"/>
    <mergeCell ref="F46:G46"/>
    <mergeCell ref="A44:A46"/>
    <mergeCell ref="M4:N4"/>
    <mergeCell ref="A30:A31"/>
    <mergeCell ref="A18:A29"/>
    <mergeCell ref="I4:J4"/>
    <mergeCell ref="A5:A11"/>
    <mergeCell ref="A12:A17"/>
  </mergeCells>
  <pageMargins left="0.7" right="0.7" top="0.75" bottom="0.75" header="0.3" footer="0.3"/>
  <pageSetup paperSize="9" orientation="portrait" r:id="rId1"/>
  <ignoredErrors>
    <ignoredError sqref="K41 M41 M1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2026 - 2027</vt:lpstr>
      <vt:lpstr>Full time</vt:lpstr>
      <vt:lpstr>PT</vt:lpstr>
      <vt:lpstr>other</vt:lpstr>
      <vt:lpstr>Header</vt:lpstr>
      <vt:lpstr>Overseas</vt:lpstr>
      <vt:lpstr>'2026 - 2027'!Print_Area</vt:lpstr>
      <vt:lpstr>'Full time'!Print_Area</vt:lpstr>
      <vt:lpstr>other!Print_Area</vt:lpstr>
      <vt:lpstr>PT!Print_Area</vt:lpstr>
      <vt:lpstr>'Full time'!Print_Titles</vt:lpstr>
      <vt:lpstr>PT!Print_Titles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fees table V5 MASTER DO NOT EDIT</dc:title>
  <dc:creator>Lorraine Clarke</dc:creator>
  <cp:lastModifiedBy>Aaron Inglethorpe</cp:lastModifiedBy>
  <cp:lastPrinted>2025-07-16T15:59:00Z</cp:lastPrinted>
  <dcterms:created xsi:type="dcterms:W3CDTF">2021-09-02T13:05:45Z</dcterms:created>
  <dcterms:modified xsi:type="dcterms:W3CDTF">2026-01-07T14:54:48Z</dcterms:modified>
</cp:coreProperties>
</file>